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8850" activeTab="4"/>
  </bookViews>
  <sheets>
    <sheet name="财务预测和趋势分析" sheetId="3" r:id="rId1"/>
    <sheet name="资金需要量预测" sheetId="2" r:id="rId2"/>
    <sheet name="日常费用线性预测" sheetId="1" r:id="rId3"/>
    <sheet name="主营业务收入" sheetId="4" r:id="rId4"/>
    <sheet name="生产成本" sheetId="5" r:id="rId5"/>
    <sheet name="存货" sheetId="6" r:id="rId6"/>
    <sheet name="主营业务利润" sheetId="7" r:id="rId7"/>
  </sheets>
  <definedNames>
    <definedName name="chl">存货!$B$5:$M$5</definedName>
    <definedName name="cl">存货!$B$4:$M$4</definedName>
  </definedNames>
  <calcPr calcId="144525"/>
</workbook>
</file>

<file path=xl/sharedStrings.xml><?xml version="1.0" encoding="utf-8"?>
<sst xmlns="http://schemas.openxmlformats.org/spreadsheetml/2006/main" count="86">
  <si>
    <t>财务预测和趋势分析模型</t>
  </si>
  <si>
    <t>资金需要量预测</t>
  </si>
  <si>
    <t>主营业务收入预测</t>
  </si>
  <si>
    <t>日常费用预测</t>
  </si>
  <si>
    <t>生产成本预测</t>
  </si>
  <si>
    <t>存货预测</t>
  </si>
  <si>
    <t>主营业务利润预测</t>
  </si>
  <si>
    <t>产销量与资金变化情况</t>
  </si>
  <si>
    <t>年度</t>
  </si>
  <si>
    <t>产销量（万件）</t>
  </si>
  <si>
    <t>资金占用量（万元）</t>
  </si>
  <si>
    <t>说明：（1）本例运用函数MAX、MIN、INDEX、SLOPE、INTERCEPT；</t>
  </si>
  <si>
    <t xml:space="preserve">      （2）两种方法在本例中预测结果并无差别；</t>
  </si>
  <si>
    <t xml:space="preserve">      （3）数据为本人随机编制；</t>
  </si>
  <si>
    <t xml:space="preserve">      （4）实际应用中还需要大量的数据进行分析计算；</t>
  </si>
  <si>
    <t xml:space="preserve">    （5）设计感悟：熟练应用多种函数是excel软件的精髓，一个目的</t>
  </si>
  <si>
    <t>多种解法，通过找不同才能对财务数据的理解更加深刻</t>
  </si>
  <si>
    <t>高低点法预测资金需要量</t>
  </si>
  <si>
    <t>项目</t>
  </si>
  <si>
    <t>产销量高点</t>
  </si>
  <si>
    <t>产销量低点</t>
  </si>
  <si>
    <t>预测方程变量b</t>
  </si>
  <si>
    <t>预测方程变量a</t>
  </si>
  <si>
    <t>2015年预测值</t>
  </si>
  <si>
    <t>回归分析法预测资金需要量</t>
  </si>
  <si>
    <t>2015年上半年日常费用统计</t>
  </si>
  <si>
    <t>月份</t>
  </si>
  <si>
    <t>管理费</t>
  </si>
  <si>
    <t>差旅费</t>
  </si>
  <si>
    <t>通讯费</t>
  </si>
  <si>
    <t>交通费</t>
  </si>
  <si>
    <t>培训费</t>
  </si>
  <si>
    <t>其他</t>
  </si>
  <si>
    <t>说明：（1）该模型利用LINEST函数线性预测日常费用；</t>
  </si>
  <si>
    <t xml:space="preserve">      （2）数组公式发挥了重要作用；</t>
  </si>
  <si>
    <t xml:space="preserve">      （3）该模版应用只需更改统计表中的数据即可；</t>
  </si>
  <si>
    <t xml:space="preserve">      （4）本表中的数据为本人自己根据成长型企业特点</t>
  </si>
  <si>
    <t xml:space="preserve">           编制；</t>
  </si>
  <si>
    <t xml:space="preserve">      （5）现实企业应用还需大量数据才能精确拟合。</t>
  </si>
  <si>
    <t>日常费用线性预测模型</t>
  </si>
  <si>
    <t>2015年下半年日常费用预测</t>
  </si>
  <si>
    <t>2015年上半年主营业务收入</t>
  </si>
  <si>
    <t>主营业务收入（万元）</t>
  </si>
  <si>
    <t>2015年下半年主营业务收入预测</t>
  </si>
  <si>
    <t>主营业务收入预测（万元）</t>
  </si>
  <si>
    <t>说明：本例使用TREND函数进行预测收入；</t>
  </si>
  <si>
    <t xml:space="preserve">      运用趋势线发现与函数分析结果一致且更加直观；</t>
  </si>
  <si>
    <t xml:space="preserve">      数据来源于成长型小企业。</t>
  </si>
  <si>
    <t>生产成本指数预测分析</t>
  </si>
  <si>
    <t>某产品生产资料</t>
  </si>
  <si>
    <t>生产期间</t>
  </si>
  <si>
    <t>产量（万件）</t>
  </si>
  <si>
    <t>生产成本（万元）</t>
  </si>
  <si>
    <t>产量与生产成本预测</t>
  </si>
  <si>
    <t>目标产量（万件）</t>
  </si>
  <si>
    <t>目标成本预测（万元）</t>
  </si>
  <si>
    <t>说明：本例使用了GROWTH函数预测生产成本</t>
  </si>
  <si>
    <t xml:space="preserve">      并使用的散点图进行趋势分析，且趋势线与预测结果一致</t>
  </si>
  <si>
    <t xml:space="preserve">      数据与前例相同</t>
  </si>
  <si>
    <t>根据计划产量预测存货量</t>
  </si>
  <si>
    <t>时间</t>
  </si>
  <si>
    <t>产量</t>
  </si>
  <si>
    <t>存货量（万件）</t>
  </si>
  <si>
    <t>多元线性回归模型分析</t>
  </si>
  <si>
    <t>预测模型</t>
  </si>
  <si>
    <t>回归模型方程表达式</t>
  </si>
  <si>
    <t>系数计算结果</t>
  </si>
  <si>
    <t>未来预测值</t>
  </si>
  <si>
    <t>第一期</t>
  </si>
  <si>
    <t>第二期</t>
  </si>
  <si>
    <t>第三期</t>
  </si>
  <si>
    <t>第四期</t>
  </si>
  <si>
    <t>Y=A+BX</t>
  </si>
  <si>
    <t>A</t>
  </si>
  <si>
    <t>B</t>
  </si>
  <si>
    <t>R²</t>
  </si>
  <si>
    <t>计划产量</t>
  </si>
  <si>
    <t>存货量预测值</t>
  </si>
  <si>
    <t>说明：本例中产量与对应的存货量由企业以前数据所得，计划产</t>
  </si>
  <si>
    <t xml:space="preserve">  量可自行设定。</t>
  </si>
  <si>
    <t xml:space="preserve">      本例中运用INDEX与LINEST函数求得系数</t>
  </si>
  <si>
    <t xml:space="preserve">      预测结果与趋势线一致</t>
  </si>
  <si>
    <t>年份</t>
  </si>
  <si>
    <t>主营业务利润</t>
  </si>
  <si>
    <t>移动平均法预测</t>
  </si>
  <si>
    <t>标准误差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</si>
</sst>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1"/>
      <color theme="0"/>
      <name val="微软雅黑"/>
      <charset val="134"/>
    </font>
    <font>
      <b/>
      <sz val="16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28"/>
      <name val="微软雅黑"/>
      <charset val="134"/>
    </font>
    <font>
      <sz val="11"/>
      <name val="宋体"/>
      <charset val="134"/>
      <scheme val="minor"/>
    </font>
    <font>
      <sz val="11"/>
      <color theme="5" tint="-0.5"/>
      <name val="宋体"/>
      <charset val="134"/>
      <scheme val="minor"/>
    </font>
    <font>
      <sz val="11"/>
      <color theme="6" tint="-0.5"/>
      <name val="宋体"/>
      <charset val="134"/>
      <scheme val="minor"/>
    </font>
    <font>
      <u/>
      <sz val="11"/>
      <color theme="5" tint="-0.5"/>
      <name val="宋体"/>
      <charset val="134"/>
      <scheme val="minor"/>
    </font>
    <font>
      <u/>
      <sz val="11"/>
      <color theme="6" tint="-0.5"/>
      <name val="宋体"/>
      <charset val="134"/>
      <scheme val="minor"/>
    </font>
    <font>
      <sz val="11"/>
      <color theme="6" tint="-0.25"/>
      <name val="宋体"/>
      <charset val="134"/>
      <scheme val="minor"/>
    </font>
    <font>
      <sz val="11"/>
      <color theme="4" tint="0.8"/>
      <name val="宋体"/>
      <charset val="134"/>
      <scheme val="minor"/>
    </font>
    <font>
      <u/>
      <sz val="11"/>
      <color theme="9" tint="-0.5"/>
      <name val="宋体"/>
      <charset val="134"/>
      <scheme val="minor"/>
    </font>
    <font>
      <u/>
      <sz val="11"/>
      <color theme="8" tint="-0.25"/>
      <name val="宋体"/>
      <charset val="134"/>
      <scheme val="minor"/>
    </font>
    <font>
      <u/>
      <sz val="11"/>
      <color theme="2" tint="-0.9"/>
      <name val="宋体"/>
      <charset val="134"/>
      <scheme val="minor"/>
    </font>
    <font>
      <u/>
      <sz val="11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theme="10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1" tint="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4" fillId="17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0" borderId="27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2" fillId="7" borderId="30" applyNumberFormat="0" applyAlignment="0" applyProtection="0">
      <alignment vertical="center"/>
    </xf>
    <xf numFmtId="0" fontId="19" fillId="7" borderId="23" applyNumberFormat="0" applyAlignment="0" applyProtection="0">
      <alignment vertical="center"/>
    </xf>
    <xf numFmtId="0" fontId="28" fillId="24" borderId="28" applyNumberForma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0" fillId="0" borderId="29" applyNumberFormat="0" applyFill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2" fontId="0" fillId="0" borderId="0" xfId="0" applyNumberForma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4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Border="1">
      <alignment vertical="center"/>
    </xf>
    <xf numFmtId="0" fontId="0" fillId="0" borderId="12" xfId="0" applyBorder="1">
      <alignment vertical="center"/>
    </xf>
    <xf numFmtId="0" fontId="0" fillId="0" borderId="0" xfId="0" applyAlignment="1">
      <alignment horizontal="right" vertical="center"/>
    </xf>
    <xf numFmtId="2" fontId="0" fillId="0" borderId="0" xfId="0" applyNumberFormat="1" applyBorder="1" applyAlignment="1">
      <alignment horizontal="right" vertical="center"/>
    </xf>
    <xf numFmtId="2" fontId="0" fillId="0" borderId="0" xfId="0" applyNumberFormat="1" applyBorder="1">
      <alignment vertical="center"/>
    </xf>
    <xf numFmtId="2" fontId="0" fillId="0" borderId="12" xfId="0" applyNumberFormat="1" applyBorder="1">
      <alignment vertical="center"/>
    </xf>
    <xf numFmtId="2" fontId="0" fillId="0" borderId="9" xfId="0" applyNumberFormat="1" applyBorder="1" applyAlignment="1">
      <alignment horizontal="right" vertical="center"/>
    </xf>
    <xf numFmtId="2" fontId="0" fillId="0" borderId="9" xfId="0" applyNumberFormat="1" applyBorder="1">
      <alignment vertical="center"/>
    </xf>
    <xf numFmtId="2" fontId="0" fillId="0" borderId="14" xfId="0" applyNumberFormat="1" applyBorder="1">
      <alignment vertical="center"/>
    </xf>
    <xf numFmtId="2" fontId="0" fillId="0" borderId="11" xfId="0" applyNumberFormat="1" applyBorder="1" applyAlignment="1">
      <alignment horizontal="right" vertical="center"/>
    </xf>
    <xf numFmtId="2" fontId="0" fillId="0" borderId="12" xfId="0" applyNumberFormat="1" applyBorder="1" applyAlignment="1">
      <alignment horizontal="right" vertical="center"/>
    </xf>
    <xf numFmtId="2" fontId="0" fillId="0" borderId="11" xfId="0" applyNumberFormat="1" applyBorder="1">
      <alignment vertical="center"/>
    </xf>
    <xf numFmtId="2" fontId="0" fillId="0" borderId="7" xfId="0" applyNumberFormat="1" applyBorder="1" applyAlignment="1">
      <alignment horizontal="right" vertical="center"/>
    </xf>
    <xf numFmtId="2" fontId="0" fillId="0" borderId="14" xfId="0" applyNumberFormat="1" applyBorder="1" applyAlignment="1">
      <alignment horizontal="right" vertical="center"/>
    </xf>
    <xf numFmtId="2" fontId="0" fillId="0" borderId="7" xfId="0" applyNumberFormat="1" applyBorder="1">
      <alignment vertical="center"/>
    </xf>
    <xf numFmtId="2" fontId="0" fillId="0" borderId="0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3" borderId="0" xfId="0" applyFill="1">
      <alignment vertical="center"/>
    </xf>
    <xf numFmtId="0" fontId="0" fillId="3" borderId="15" xfId="0" applyNumberFormat="1" applyFill="1" applyBorder="1" applyAlignment="1">
      <alignment horizontal="center" vertical="center"/>
    </xf>
    <xf numFmtId="0" fontId="0" fillId="3" borderId="16" xfId="0" applyNumberFormat="1" applyFill="1" applyBorder="1" applyAlignment="1">
      <alignment horizontal="center" vertical="center"/>
    </xf>
    <xf numFmtId="0" fontId="0" fillId="3" borderId="17" xfId="0" applyNumberFormat="1" applyFill="1" applyBorder="1" applyAlignment="1">
      <alignment horizontal="center" vertical="center"/>
    </xf>
    <xf numFmtId="0" fontId="0" fillId="3" borderId="0" xfId="0" applyNumberFormat="1" applyFill="1" applyAlignment="1">
      <alignment horizontal="center" vertical="center"/>
    </xf>
    <xf numFmtId="0" fontId="0" fillId="3" borderId="0" xfId="0" applyNumberFormat="1" applyFill="1" applyBorder="1" applyAlignment="1">
      <alignment horizontal="center" vertical="center"/>
    </xf>
    <xf numFmtId="0" fontId="4" fillId="3" borderId="17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Alignment="1">
      <alignment horizontal="center" vertical="center"/>
    </xf>
    <xf numFmtId="0" fontId="0" fillId="3" borderId="17" xfId="0" applyNumberFormat="1" applyFill="1" applyBorder="1">
      <alignment vertical="center"/>
    </xf>
    <xf numFmtId="0" fontId="5" fillId="3" borderId="0" xfId="0" applyNumberFormat="1" applyFont="1" applyFill="1">
      <alignment vertical="center"/>
    </xf>
    <xf numFmtId="0" fontId="5" fillId="3" borderId="0" xfId="0" applyNumberFormat="1" applyFont="1" applyFill="1" applyAlignment="1">
      <alignment vertical="center"/>
    </xf>
    <xf numFmtId="0" fontId="6" fillId="3" borderId="0" xfId="0" applyNumberFormat="1" applyFont="1" applyFill="1" applyAlignment="1">
      <alignment vertical="center"/>
    </xf>
    <xf numFmtId="0" fontId="7" fillId="3" borderId="0" xfId="0" applyNumberFormat="1" applyFont="1" applyFill="1" applyAlignment="1">
      <alignment vertical="center"/>
    </xf>
    <xf numFmtId="0" fontId="8" fillId="3" borderId="0" xfId="10" applyNumberFormat="1" applyFont="1" applyFill="1" applyAlignment="1">
      <alignment horizontal="center" vertical="center"/>
    </xf>
    <xf numFmtId="0" fontId="9" fillId="3" borderId="0" xfId="10" applyNumberFormat="1" applyFont="1" applyFill="1" applyAlignment="1">
      <alignment horizontal="center" vertical="center"/>
    </xf>
    <xf numFmtId="0" fontId="10" fillId="3" borderId="0" xfId="0" applyNumberFormat="1" applyFont="1" applyFill="1">
      <alignment vertical="center"/>
    </xf>
    <xf numFmtId="0" fontId="11" fillId="3" borderId="0" xfId="0" applyNumberFormat="1" applyFont="1" applyFill="1">
      <alignment vertical="center"/>
    </xf>
    <xf numFmtId="0" fontId="12" fillId="3" borderId="0" xfId="10" applyNumberFormat="1" applyFont="1" applyFill="1" applyAlignment="1">
      <alignment horizontal="center" vertical="center"/>
    </xf>
    <xf numFmtId="0" fontId="13" fillId="3" borderId="0" xfId="10" applyNumberFormat="1" applyFont="1" applyFill="1" applyAlignment="1">
      <alignment horizontal="center" vertical="center"/>
    </xf>
    <xf numFmtId="0" fontId="0" fillId="3" borderId="17" xfId="0" applyNumberFormat="1" applyFill="1" applyBorder="1" applyAlignment="1">
      <alignment vertical="center"/>
    </xf>
    <xf numFmtId="0" fontId="14" fillId="3" borderId="0" xfId="10" applyNumberFormat="1" applyFont="1" applyFill="1" applyAlignment="1">
      <alignment vertical="center"/>
    </xf>
    <xf numFmtId="0" fontId="5" fillId="3" borderId="0" xfId="0" applyNumberFormat="1" applyFont="1" applyFill="1" applyAlignment="1">
      <alignment horizontal="center" vertical="center"/>
    </xf>
    <xf numFmtId="0" fontId="15" fillId="3" borderId="0" xfId="10" applyNumberFormat="1" applyFont="1" applyFill="1" applyAlignment="1">
      <alignment horizontal="center" vertical="center"/>
    </xf>
    <xf numFmtId="0" fontId="0" fillId="3" borderId="18" xfId="0" applyNumberFormat="1" applyFill="1" applyBorder="1">
      <alignment vertical="center"/>
    </xf>
    <xf numFmtId="0" fontId="5" fillId="3" borderId="19" xfId="0" applyNumberFormat="1" applyFont="1" applyFill="1" applyBorder="1">
      <alignment vertical="center"/>
    </xf>
    <xf numFmtId="0" fontId="0" fillId="3" borderId="20" xfId="0" applyNumberFormat="1" applyFill="1" applyBorder="1" applyAlignment="1">
      <alignment horizontal="center" vertical="center"/>
    </xf>
    <xf numFmtId="0" fontId="0" fillId="3" borderId="21" xfId="0" applyNumberFormat="1" applyFill="1" applyBorder="1" applyAlignment="1">
      <alignment horizontal="center" vertical="center"/>
    </xf>
    <xf numFmtId="0" fontId="4" fillId="3" borderId="21" xfId="0" applyNumberFormat="1" applyFont="1" applyFill="1" applyBorder="1" applyAlignment="1">
      <alignment horizontal="center" vertical="center"/>
    </xf>
    <xf numFmtId="0" fontId="5" fillId="3" borderId="21" xfId="0" applyNumberFormat="1" applyFont="1" applyFill="1" applyBorder="1" applyAlignment="1">
      <alignment vertical="center"/>
    </xf>
    <xf numFmtId="0" fontId="5" fillId="3" borderId="21" xfId="0" applyNumberFormat="1" applyFont="1" applyFill="1" applyBorder="1" applyAlignment="1">
      <alignment horizontal="left" vertical="center"/>
    </xf>
    <xf numFmtId="0" fontId="16" fillId="3" borderId="21" xfId="0" applyNumberFormat="1" applyFont="1" applyFill="1" applyBorder="1" applyAlignment="1">
      <alignment horizontal="left" vertical="center"/>
    </xf>
    <xf numFmtId="0" fontId="5" fillId="3" borderId="21" xfId="0" applyNumberFormat="1" applyFont="1" applyFill="1" applyBorder="1">
      <alignment vertical="center"/>
    </xf>
    <xf numFmtId="0" fontId="5" fillId="3" borderId="22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主营业务收入趋势分析与预测</a:t>
            </a:r>
            <a:endParaRPr lang="zh-CN" alt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forward val="6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val>
            <c:numRef>
              <c:f>主营业务收入!$B$3:$B$8</c:f>
              <c:numCache>
                <c:formatCode>0.00</c:formatCode>
                <c:ptCount val="6"/>
                <c:pt idx="0">
                  <c:v>268.95</c:v>
                </c:pt>
                <c:pt idx="1">
                  <c:v>288.5</c:v>
                </c:pt>
                <c:pt idx="2">
                  <c:v>312.68</c:v>
                </c:pt>
                <c:pt idx="3">
                  <c:v>290.2</c:v>
                </c:pt>
                <c:pt idx="4">
                  <c:v>302.56</c:v>
                </c:pt>
                <c:pt idx="5">
                  <c:v>315.33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24544"/>
        <c:axId val="229494728"/>
      </c:lineChart>
      <c:catAx>
        <c:axId val="522454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29494728"/>
        <c:crosses val="autoZero"/>
        <c:auto val="1"/>
        <c:lblAlgn val="ctr"/>
        <c:lblOffset val="100"/>
        <c:noMultiLvlLbl val="0"/>
      </c:catAx>
      <c:valAx>
        <c:axId val="229494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22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产量与生产成本趋势预测</a:t>
            </a:r>
            <a:endParaRPr lang="zh-CN" alt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marker"/>
        <c:varyColors val="0"/>
        <c:ser>
          <c:idx val="0"/>
          <c:order val="0"/>
          <c:tx>
            <c:strRef>
              <c:f>生产成本!$A$4</c:f>
              <c:strCache>
                <c:ptCount val="1"/>
                <c:pt idx="0">
                  <c:v>产量（万件）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forward val="4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生产成本!$B$3:$M$3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生产成本!$B$4:$M$4</c:f>
              <c:numCache>
                <c:formatCode>General</c:formatCode>
                <c:ptCount val="12"/>
                <c:pt idx="0">
                  <c:v>200</c:v>
                </c:pt>
                <c:pt idx="1">
                  <c:v>210</c:v>
                </c:pt>
                <c:pt idx="2">
                  <c:v>220</c:v>
                </c:pt>
                <c:pt idx="3">
                  <c:v>230</c:v>
                </c:pt>
                <c:pt idx="4">
                  <c:v>240</c:v>
                </c:pt>
                <c:pt idx="5">
                  <c:v>250</c:v>
                </c:pt>
                <c:pt idx="6">
                  <c:v>260</c:v>
                </c:pt>
                <c:pt idx="7">
                  <c:v>270</c:v>
                </c:pt>
                <c:pt idx="8">
                  <c:v>280</c:v>
                </c:pt>
                <c:pt idx="9">
                  <c:v>290</c:v>
                </c:pt>
                <c:pt idx="10">
                  <c:v>300</c:v>
                </c:pt>
                <c:pt idx="11">
                  <c:v>310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生产成本!$A$5</c:f>
              <c:strCache>
                <c:ptCount val="1"/>
                <c:pt idx="0">
                  <c:v>生产成本（万元）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forward val="4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生产成本!$B$3:$M$3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生产成本!$B$5:$M$5</c:f>
              <c:numCache>
                <c:formatCode>General</c:formatCode>
                <c:ptCount val="12"/>
                <c:pt idx="0">
                  <c:v>135</c:v>
                </c:pt>
                <c:pt idx="1">
                  <c:v>138</c:v>
                </c:pt>
                <c:pt idx="2">
                  <c:v>141</c:v>
                </c:pt>
                <c:pt idx="3">
                  <c:v>144</c:v>
                </c:pt>
                <c:pt idx="4">
                  <c:v>147</c:v>
                </c:pt>
                <c:pt idx="5">
                  <c:v>150</c:v>
                </c:pt>
                <c:pt idx="6">
                  <c:v>153</c:v>
                </c:pt>
                <c:pt idx="7">
                  <c:v>156</c:v>
                </c:pt>
                <c:pt idx="8">
                  <c:v>159</c:v>
                </c:pt>
                <c:pt idx="9">
                  <c:v>162</c:v>
                </c:pt>
                <c:pt idx="10">
                  <c:v>165</c:v>
                </c:pt>
                <c:pt idx="11">
                  <c:v>168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472440"/>
        <c:axId val="229472824"/>
      </c:scatterChart>
      <c:valAx>
        <c:axId val="229472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29472824"/>
        <c:crosses val="autoZero"/>
        <c:crossBetween val="midCat"/>
      </c:valAx>
      <c:valAx>
        <c:axId val="229472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294724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存货量预测</a:t>
            </a:r>
            <a:endParaRPr lang="zh-CN" alt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marker"/>
        <c:varyColors val="0"/>
        <c:ser>
          <c:idx val="0"/>
          <c:order val="0"/>
          <c:tx>
            <c:strRef>
              <c:f>存货!$A$5</c:f>
              <c:strCache>
                <c:ptCount val="1"/>
                <c:pt idx="0">
                  <c:v>存货量（万件）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存货!$B$4:$M$4</c:f>
              <c:numCache>
                <c:formatCode>General</c:formatCode>
                <c:ptCount val="12"/>
                <c:pt idx="0">
                  <c:v>263</c:v>
                </c:pt>
                <c:pt idx="1">
                  <c:v>267</c:v>
                </c:pt>
                <c:pt idx="2">
                  <c:v>285</c:v>
                </c:pt>
                <c:pt idx="3">
                  <c:v>300</c:v>
                </c:pt>
                <c:pt idx="4">
                  <c:v>305</c:v>
                </c:pt>
                <c:pt idx="5">
                  <c:v>308</c:v>
                </c:pt>
                <c:pt idx="6">
                  <c:v>321</c:v>
                </c:pt>
                <c:pt idx="7">
                  <c:v>328</c:v>
                </c:pt>
                <c:pt idx="8">
                  <c:v>337</c:v>
                </c:pt>
                <c:pt idx="9">
                  <c:v>351</c:v>
                </c:pt>
                <c:pt idx="10">
                  <c:v>366</c:v>
                </c:pt>
                <c:pt idx="11">
                  <c:v>382</c:v>
                </c:pt>
              </c:numCache>
            </c:numRef>
          </c:xVal>
          <c:yVal>
            <c:numRef>
              <c:f>存货!$B$5:$M$5</c:f>
              <c:numCache>
                <c:formatCode>General</c:formatCode>
                <c:ptCount val="12"/>
                <c:pt idx="0">
                  <c:v>93</c:v>
                </c:pt>
                <c:pt idx="1">
                  <c:v>170</c:v>
                </c:pt>
                <c:pt idx="2">
                  <c:v>255</c:v>
                </c:pt>
                <c:pt idx="3">
                  <c:v>345</c:v>
                </c:pt>
                <c:pt idx="4">
                  <c:v>400</c:v>
                </c:pt>
                <c:pt idx="5">
                  <c:v>438</c:v>
                </c:pt>
                <c:pt idx="6">
                  <c:v>519</c:v>
                </c:pt>
                <c:pt idx="7">
                  <c:v>597</c:v>
                </c:pt>
                <c:pt idx="8">
                  <c:v>674</c:v>
                </c:pt>
                <c:pt idx="9">
                  <c:v>755</c:v>
                </c:pt>
                <c:pt idx="10">
                  <c:v>831</c:v>
                </c:pt>
                <c:pt idx="11">
                  <c:v>893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365368"/>
        <c:axId val="149365760"/>
      </c:scatterChart>
      <c:valAx>
        <c:axId val="149365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49365760"/>
        <c:crosses val="autoZero"/>
        <c:crossBetween val="midCat"/>
      </c:valAx>
      <c:valAx>
        <c:axId val="149365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49365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移动平均与主营业务利润趋势分析</a:t>
            </a:r>
            <a:endParaRPr lang="zh-CN" alt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"实际值"</c:f>
              <c:strCache>
                <c:ptCount val="1"/>
                <c:pt idx="0">
                  <c:v>实际值</c:v>
                </c:pt>
              </c:strCache>
            </c:strRef>
          </c:tx>
          <c:dLbls>
            <c:delete val="1"/>
          </c:dLbls>
          <c:val>
            <c:numRef>
              <c:f>主营业务利润!$D$2:$D$19</c:f>
              <c:numCache>
                <c:formatCode>0.00</c:formatCode>
                <c:ptCount val="18"/>
                <c:pt idx="0">
                  <c:v>31578</c:v>
                </c:pt>
                <c:pt idx="1">
                  <c:v>34895.86</c:v>
                </c:pt>
                <c:pt idx="2">
                  <c:v>30188.23</c:v>
                </c:pt>
                <c:pt idx="3">
                  <c:v>34900</c:v>
                </c:pt>
                <c:pt idx="4">
                  <c:v>35100</c:v>
                </c:pt>
                <c:pt idx="5">
                  <c:v>32800</c:v>
                </c:pt>
                <c:pt idx="6">
                  <c:v>31689</c:v>
                </c:pt>
                <c:pt idx="7">
                  <c:v>33880</c:v>
                </c:pt>
                <c:pt idx="8">
                  <c:v>36890</c:v>
                </c:pt>
                <c:pt idx="9">
                  <c:v>39800</c:v>
                </c:pt>
                <c:pt idx="10">
                  <c:v>46890</c:v>
                </c:pt>
                <c:pt idx="11">
                  <c:v>43200</c:v>
                </c:pt>
                <c:pt idx="12">
                  <c:v>46914.5</c:v>
                </c:pt>
                <c:pt idx="13">
                  <c:v>46640.8</c:v>
                </c:pt>
                <c:pt idx="14">
                  <c:v>38865.8</c:v>
                </c:pt>
                <c:pt idx="15">
                  <c:v>42730</c:v>
                </c:pt>
                <c:pt idx="16">
                  <c:v>47880</c:v>
                </c:pt>
                <c:pt idx="17">
                  <c:v>48580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"预测值"</c:f>
              <c:strCache>
                <c:ptCount val="1"/>
                <c:pt idx="0">
                  <c:v>预测值</c:v>
                </c:pt>
              </c:strCache>
            </c:strRef>
          </c:tx>
          <c:dLbls>
            <c:delete val="1"/>
          </c:dLbls>
          <c:trendline>
            <c:trendlineType val="movingAvg"/>
            <c:period val="2"/>
            <c:dispRSqr val="0"/>
            <c:dispEq val="0"/>
          </c:trendline>
          <c:val>
            <c:numRef>
              <c:f>主营业务利润!$E$2:$E$19</c:f>
              <c:numCache>
                <c:formatCode>General</c:formatCode>
                <c:ptCount val="18"/>
                <c:pt idx="0">
                  <c:v>#N/A</c:v>
                </c:pt>
                <c:pt idx="1" c:formatCode="0.00">
                  <c:v>33236.93</c:v>
                </c:pt>
                <c:pt idx="2" c:formatCode="0.00">
                  <c:v>32542.045</c:v>
                </c:pt>
                <c:pt idx="3" c:formatCode="0.00">
                  <c:v>32544.115</c:v>
                </c:pt>
                <c:pt idx="4" c:formatCode="0.00">
                  <c:v>35000</c:v>
                </c:pt>
                <c:pt idx="5" c:formatCode="0.00">
                  <c:v>33950</c:v>
                </c:pt>
                <c:pt idx="6" c:formatCode="0.00">
                  <c:v>32244.5</c:v>
                </c:pt>
                <c:pt idx="7" c:formatCode="0.00">
                  <c:v>32784.5</c:v>
                </c:pt>
                <c:pt idx="8" c:formatCode="0.00">
                  <c:v>35385</c:v>
                </c:pt>
                <c:pt idx="9" c:formatCode="0.00">
                  <c:v>38345</c:v>
                </c:pt>
                <c:pt idx="10" c:formatCode="0.00">
                  <c:v>43345</c:v>
                </c:pt>
                <c:pt idx="11" c:formatCode="0.00">
                  <c:v>45045</c:v>
                </c:pt>
                <c:pt idx="12" c:formatCode="0.00">
                  <c:v>45057.25</c:v>
                </c:pt>
                <c:pt idx="13" c:formatCode="0.00">
                  <c:v>46777.65</c:v>
                </c:pt>
                <c:pt idx="14" c:formatCode="0.00">
                  <c:v>42753.3</c:v>
                </c:pt>
                <c:pt idx="15" c:formatCode="0.00">
                  <c:v>40797.9</c:v>
                </c:pt>
                <c:pt idx="16" c:formatCode="0.00">
                  <c:v>45305</c:v>
                </c:pt>
                <c:pt idx="17" c:formatCode="0.00">
                  <c:v>48230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368112"/>
        <c:axId val="149368504"/>
      </c:lineChart>
      <c:catAx>
        <c:axId val="149368112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数据点</a:t>
                </a:r>
                <a:endParaRPr lang="zh-CN" altLang="en-US"/>
              </a:p>
            </c:rich>
          </c:tx>
          <c:layout/>
          <c:overlay val="0"/>
        </c:title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49368504"/>
        <c:crosses val="autoZero"/>
        <c:auto val="1"/>
        <c:lblAlgn val="ctr"/>
        <c:lblOffset val="100"/>
        <c:noMultiLvlLbl val="0"/>
      </c:catAx>
      <c:valAx>
        <c:axId val="149368504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值</a:t>
                </a:r>
                <a:endParaRPr lang="zh-CN" altLang="en-US"/>
              </a:p>
            </c:rich>
          </c:tx>
          <c:layout/>
          <c:overlay val="0"/>
        </c:title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49368112"/>
        <c:crosses val="autoZero"/>
        <c:crossBetween val="midCat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171450</xdr:colOff>
      <xdr:row>0</xdr:row>
      <xdr:rowOff>142875</xdr:rowOff>
    </xdr:from>
    <xdr:to>
      <xdr:col>8</xdr:col>
      <xdr:colOff>628650</xdr:colOff>
      <xdr:row>16</xdr:row>
      <xdr:rowOff>142875</xdr:rowOff>
    </xdr:to>
    <xdr:graphicFrame>
      <xdr:nvGraphicFramePr>
        <xdr:cNvPr id="2" name="图表 1"/>
        <xdr:cNvGraphicFramePr/>
      </xdr:nvGraphicFramePr>
      <xdr:xfrm>
        <a:off x="3314700" y="142875"/>
        <a:ext cx="4572000" cy="29845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171450</xdr:colOff>
      <xdr:row>9</xdr:row>
      <xdr:rowOff>95250</xdr:rowOff>
    </xdr:from>
    <xdr:to>
      <xdr:col>5</xdr:col>
      <xdr:colOff>581025</xdr:colOff>
      <xdr:row>25</xdr:row>
      <xdr:rowOff>95250</xdr:rowOff>
    </xdr:to>
    <xdr:graphicFrame>
      <xdr:nvGraphicFramePr>
        <xdr:cNvPr id="2" name="图表 1"/>
        <xdr:cNvGraphicFramePr/>
      </xdr:nvGraphicFramePr>
      <xdr:xfrm>
        <a:off x="171450" y="1724025"/>
        <a:ext cx="4572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66675</xdr:colOff>
      <xdr:row>9</xdr:row>
      <xdr:rowOff>133350</xdr:rowOff>
    </xdr:from>
    <xdr:to>
      <xdr:col>6</xdr:col>
      <xdr:colOff>19050</xdr:colOff>
      <xdr:row>25</xdr:row>
      <xdr:rowOff>133350</xdr:rowOff>
    </xdr:to>
    <xdr:graphicFrame>
      <xdr:nvGraphicFramePr>
        <xdr:cNvPr id="3" name="图表 2"/>
        <xdr:cNvGraphicFramePr/>
      </xdr:nvGraphicFramePr>
      <xdr:xfrm>
        <a:off x="66675" y="1762125"/>
        <a:ext cx="4572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104774</xdr:colOff>
      <xdr:row>0</xdr:row>
      <xdr:rowOff>152399</xdr:rowOff>
    </xdr:from>
    <xdr:to>
      <xdr:col>14</xdr:col>
      <xdr:colOff>504825</xdr:colOff>
      <xdr:row>17</xdr:row>
      <xdr:rowOff>114300</xdr:rowOff>
    </xdr:to>
    <xdr:graphicFrame>
      <xdr:nvGraphicFramePr>
        <xdr:cNvPr id="2" name="图表 1"/>
        <xdr:cNvGraphicFramePr/>
      </xdr:nvGraphicFramePr>
      <xdr:xfrm>
        <a:off x="4999990" y="151765"/>
        <a:ext cx="5887085" cy="30613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37"/>
  <sheetViews>
    <sheetView workbookViewId="0">
      <selection activeCell="L15" sqref="L15"/>
    </sheetView>
  </sheetViews>
  <sheetFormatPr defaultColWidth="9" defaultRowHeight="13.5"/>
  <cols>
    <col min="1" max="2" width="9" style="51"/>
    <col min="10" max="12" width="9" style="51"/>
  </cols>
  <sheetData>
    <row r="1" spans="1:9">
      <c r="A1" s="52"/>
      <c r="B1" s="53"/>
      <c r="C1" s="53"/>
      <c r="D1" s="53"/>
      <c r="E1" s="53"/>
      <c r="F1" s="53"/>
      <c r="G1" s="53"/>
      <c r="H1" s="53"/>
      <c r="I1" s="77"/>
    </row>
    <row r="2" spans="1:9">
      <c r="A2" s="54"/>
      <c r="B2" s="55"/>
      <c r="C2" s="55"/>
      <c r="D2" s="55"/>
      <c r="E2" s="55"/>
      <c r="F2" s="55"/>
      <c r="G2" s="55"/>
      <c r="H2" s="55"/>
      <c r="I2" s="78"/>
    </row>
    <row r="3" spans="1:9">
      <c r="A3" s="54"/>
      <c r="B3" s="55"/>
      <c r="C3" s="55"/>
      <c r="D3" s="55"/>
      <c r="E3" s="55"/>
      <c r="F3" s="55"/>
      <c r="G3" s="55"/>
      <c r="H3" s="55"/>
      <c r="I3" s="78"/>
    </row>
    <row r="4" spans="1:9">
      <c r="A4" s="54"/>
      <c r="B4" s="56"/>
      <c r="C4" s="56"/>
      <c r="D4" s="56"/>
      <c r="E4" s="56"/>
      <c r="F4" s="56"/>
      <c r="G4" s="56"/>
      <c r="H4" s="56"/>
      <c r="I4" s="78"/>
    </row>
    <row r="5" spans="1:9">
      <c r="A5" s="54"/>
      <c r="B5" s="55"/>
      <c r="C5" s="55"/>
      <c r="D5" s="55"/>
      <c r="E5" s="55"/>
      <c r="F5" s="55"/>
      <c r="G5" s="55"/>
      <c r="H5" s="55"/>
      <c r="I5" s="78"/>
    </row>
    <row r="6" spans="1:9">
      <c r="A6" s="54"/>
      <c r="B6" s="55"/>
      <c r="C6" s="55"/>
      <c r="D6" s="55"/>
      <c r="E6" s="55"/>
      <c r="F6" s="55"/>
      <c r="G6" s="55"/>
      <c r="H6" s="55"/>
      <c r="I6" s="78"/>
    </row>
    <row r="7" spans="1:9">
      <c r="A7" s="57" t="s">
        <v>0</v>
      </c>
      <c r="B7" s="58"/>
      <c r="C7" s="58"/>
      <c r="D7" s="58"/>
      <c r="E7" s="58"/>
      <c r="F7" s="58"/>
      <c r="G7" s="58"/>
      <c r="H7" s="58"/>
      <c r="I7" s="79"/>
    </row>
    <row r="8" spans="1:9">
      <c r="A8" s="57"/>
      <c r="B8" s="59"/>
      <c r="C8" s="59"/>
      <c r="D8" s="59"/>
      <c r="E8" s="59"/>
      <c r="F8" s="59"/>
      <c r="G8" s="59"/>
      <c r="H8" s="59"/>
      <c r="I8" s="79"/>
    </row>
    <row r="9" spans="1:9">
      <c r="A9" s="57"/>
      <c r="B9" s="59"/>
      <c r="C9" s="59"/>
      <c r="D9" s="59"/>
      <c r="E9" s="59"/>
      <c r="F9" s="59"/>
      <c r="G9" s="59"/>
      <c r="H9" s="59"/>
      <c r="I9" s="79"/>
    </row>
    <row r="10" spans="1:9">
      <c r="A10" s="57"/>
      <c r="B10" s="59"/>
      <c r="C10" s="59"/>
      <c r="D10" s="59"/>
      <c r="E10" s="59"/>
      <c r="F10" s="59"/>
      <c r="G10" s="59"/>
      <c r="H10" s="59"/>
      <c r="I10" s="79"/>
    </row>
    <row r="11" spans="1:9">
      <c r="A11" s="57"/>
      <c r="B11" s="59"/>
      <c r="C11" s="59"/>
      <c r="D11" s="59"/>
      <c r="E11" s="59"/>
      <c r="F11" s="59"/>
      <c r="G11" s="59"/>
      <c r="H11" s="59"/>
      <c r="I11" s="79"/>
    </row>
    <row r="12" spans="1:9">
      <c r="A12" s="60"/>
      <c r="B12" s="61"/>
      <c r="C12" s="62"/>
      <c r="D12" s="62"/>
      <c r="E12" s="62"/>
      <c r="F12" s="62"/>
      <c r="G12" s="62"/>
      <c r="H12" s="62"/>
      <c r="I12" s="80"/>
    </row>
    <row r="13" spans="1:9">
      <c r="A13" s="60"/>
      <c r="B13" s="61"/>
      <c r="C13" s="62"/>
      <c r="D13" s="62"/>
      <c r="E13" s="62"/>
      <c r="F13" s="62"/>
      <c r="G13" s="62"/>
      <c r="H13" s="62"/>
      <c r="I13" s="80"/>
    </row>
    <row r="14" spans="1:9">
      <c r="A14" s="60"/>
      <c r="B14" s="61"/>
      <c r="C14" s="62"/>
      <c r="D14" s="62"/>
      <c r="E14" s="62"/>
      <c r="F14" s="62"/>
      <c r="G14" s="62"/>
      <c r="H14" s="62"/>
      <c r="I14" s="80"/>
    </row>
    <row r="15" spans="1:9">
      <c r="A15" s="60"/>
      <c r="B15" s="61"/>
      <c r="C15" s="63"/>
      <c r="D15" s="63"/>
      <c r="E15" s="62"/>
      <c r="F15" s="64"/>
      <c r="G15" s="64"/>
      <c r="H15" s="62"/>
      <c r="I15" s="80"/>
    </row>
    <row r="16" spans="1:9">
      <c r="A16" s="60"/>
      <c r="B16" s="61"/>
      <c r="C16" s="65" t="s">
        <v>1</v>
      </c>
      <c r="D16" s="65"/>
      <c r="E16" s="61"/>
      <c r="F16" s="66" t="s">
        <v>2</v>
      </c>
      <c r="G16" s="66"/>
      <c r="H16" s="61"/>
      <c r="I16" s="81"/>
    </row>
    <row r="17" spans="1:9">
      <c r="A17" s="60"/>
      <c r="B17" s="61"/>
      <c r="C17" s="65"/>
      <c r="D17" s="65"/>
      <c r="E17" s="61"/>
      <c r="F17" s="66"/>
      <c r="G17" s="66"/>
      <c r="H17" s="61"/>
      <c r="I17" s="81"/>
    </row>
    <row r="18" spans="1:9">
      <c r="A18" s="60"/>
      <c r="B18" s="61"/>
      <c r="C18" s="67"/>
      <c r="D18" s="67"/>
      <c r="E18" s="61"/>
      <c r="F18" s="68"/>
      <c r="G18" s="68"/>
      <c r="H18" s="61"/>
      <c r="I18" s="81"/>
    </row>
    <row r="19" ht="14.25" spans="1:9">
      <c r="A19" s="60"/>
      <c r="B19" s="61"/>
      <c r="C19" s="69" t="s">
        <v>3</v>
      </c>
      <c r="D19" s="69"/>
      <c r="E19" s="61"/>
      <c r="F19" s="70" t="s">
        <v>4</v>
      </c>
      <c r="G19" s="70"/>
      <c r="H19" s="61"/>
      <c r="I19" s="82"/>
    </row>
    <row r="20" spans="1:9">
      <c r="A20" s="60"/>
      <c r="B20" s="61"/>
      <c r="C20" s="69"/>
      <c r="D20" s="69"/>
      <c r="E20" s="61"/>
      <c r="F20" s="70"/>
      <c r="G20" s="70"/>
      <c r="H20" s="61"/>
      <c r="I20" s="81"/>
    </row>
    <row r="21" spans="1:9">
      <c r="A21" s="71"/>
      <c r="B21" s="62"/>
      <c r="C21" s="62"/>
      <c r="D21" s="62"/>
      <c r="E21" s="62"/>
      <c r="F21" s="62"/>
      <c r="G21" s="62"/>
      <c r="H21" s="62"/>
      <c r="I21" s="81"/>
    </row>
    <row r="22" spans="1:9">
      <c r="A22" s="71"/>
      <c r="B22" s="62"/>
      <c r="C22" s="62"/>
      <c r="D22" s="62"/>
      <c r="E22" s="62"/>
      <c r="F22" s="72" t="s">
        <v>5</v>
      </c>
      <c r="G22" s="72"/>
      <c r="H22" s="62"/>
      <c r="I22" s="81"/>
    </row>
    <row r="23" spans="1:9">
      <c r="A23" s="71"/>
      <c r="B23" s="62"/>
      <c r="C23" s="62"/>
      <c r="D23" s="62"/>
      <c r="E23" s="62"/>
      <c r="F23" s="72"/>
      <c r="G23" s="72"/>
      <c r="H23" s="62"/>
      <c r="I23" s="81"/>
    </row>
    <row r="24" spans="1:9">
      <c r="A24" s="71"/>
      <c r="B24" s="62"/>
      <c r="C24" s="62"/>
      <c r="D24" s="62"/>
      <c r="E24" s="62"/>
      <c r="F24" s="62"/>
      <c r="G24" s="62"/>
      <c r="H24" s="62"/>
      <c r="I24" s="81"/>
    </row>
    <row r="25" spans="1:9">
      <c r="A25" s="60"/>
      <c r="B25" s="61"/>
      <c r="C25" s="73"/>
      <c r="D25" s="73"/>
      <c r="E25" s="73"/>
      <c r="F25" s="74" t="s">
        <v>6</v>
      </c>
      <c r="G25" s="74"/>
      <c r="H25" s="61"/>
      <c r="I25" s="81"/>
    </row>
    <row r="26" spans="1:9">
      <c r="A26" s="60"/>
      <c r="B26" s="61"/>
      <c r="C26" s="73"/>
      <c r="D26" s="73"/>
      <c r="E26" s="73"/>
      <c r="F26" s="74"/>
      <c r="G26" s="74"/>
      <c r="H26" s="61"/>
      <c r="I26" s="81"/>
    </row>
    <row r="27" spans="1:9">
      <c r="A27" s="60"/>
      <c r="B27" s="61"/>
      <c r="C27" s="61"/>
      <c r="D27" s="61"/>
      <c r="E27" s="61"/>
      <c r="F27" s="61"/>
      <c r="G27" s="61"/>
      <c r="H27" s="61"/>
      <c r="I27" s="81"/>
    </row>
    <row r="28" spans="1:9">
      <c r="A28" s="60"/>
      <c r="B28" s="61"/>
      <c r="C28" s="61"/>
      <c r="D28" s="61"/>
      <c r="E28" s="61"/>
      <c r="F28" s="61"/>
      <c r="G28" s="61"/>
      <c r="H28" s="61"/>
      <c r="I28" s="83"/>
    </row>
    <row r="29" spans="1:9">
      <c r="A29" s="60"/>
      <c r="B29" s="61"/>
      <c r="C29" s="61"/>
      <c r="D29" s="61"/>
      <c r="E29" s="61"/>
      <c r="F29" s="61"/>
      <c r="G29" s="61"/>
      <c r="H29" s="61"/>
      <c r="I29" s="83"/>
    </row>
    <row r="30" spans="1:9">
      <c r="A30" s="60"/>
      <c r="B30" s="61"/>
      <c r="C30" s="61"/>
      <c r="D30" s="61"/>
      <c r="E30" s="61"/>
      <c r="F30" s="61"/>
      <c r="G30" s="61"/>
      <c r="H30" s="61"/>
      <c r="I30" s="83"/>
    </row>
    <row r="31" spans="1:9">
      <c r="A31" s="60"/>
      <c r="B31" s="61"/>
      <c r="C31" s="61"/>
      <c r="D31" s="61"/>
      <c r="E31" s="61"/>
      <c r="F31" s="61"/>
      <c r="G31" s="61"/>
      <c r="H31" s="61"/>
      <c r="I31" s="83"/>
    </row>
    <row r="32" spans="1:9">
      <c r="A32" s="60"/>
      <c r="B32" s="61"/>
      <c r="C32" s="61"/>
      <c r="D32" s="61"/>
      <c r="E32" s="61"/>
      <c r="F32" s="61"/>
      <c r="G32" s="61"/>
      <c r="H32" s="61"/>
      <c r="I32" s="83"/>
    </row>
    <row r="33" spans="1:9">
      <c r="A33" s="60"/>
      <c r="B33" s="61"/>
      <c r="C33" s="61"/>
      <c r="D33" s="61"/>
      <c r="E33" s="61"/>
      <c r="F33" s="61"/>
      <c r="G33" s="61"/>
      <c r="H33" s="61"/>
      <c r="I33" s="83"/>
    </row>
    <row r="34" spans="1:9">
      <c r="A34" s="60"/>
      <c r="B34" s="61"/>
      <c r="C34" s="61"/>
      <c r="D34" s="61"/>
      <c r="E34" s="61"/>
      <c r="F34" s="61"/>
      <c r="G34" s="61"/>
      <c r="H34" s="61"/>
      <c r="I34" s="83"/>
    </row>
    <row r="35" spans="1:9">
      <c r="A35" s="60"/>
      <c r="B35" s="61"/>
      <c r="C35" s="61"/>
      <c r="D35" s="61"/>
      <c r="E35" s="61"/>
      <c r="F35" s="61"/>
      <c r="G35" s="61"/>
      <c r="H35" s="61"/>
      <c r="I35" s="83"/>
    </row>
    <row r="36" spans="1:9">
      <c r="A36" s="60"/>
      <c r="B36" s="61"/>
      <c r="C36" s="61"/>
      <c r="D36" s="61"/>
      <c r="E36" s="61"/>
      <c r="F36" s="61"/>
      <c r="G36" s="61"/>
      <c r="H36" s="61"/>
      <c r="I36" s="83"/>
    </row>
    <row r="37" ht="14.25" spans="1:9">
      <c r="A37" s="75"/>
      <c r="B37" s="76"/>
      <c r="C37" s="76"/>
      <c r="D37" s="76"/>
      <c r="E37" s="76"/>
      <c r="F37" s="76"/>
      <c r="G37" s="76"/>
      <c r="H37" s="76"/>
      <c r="I37" s="84"/>
    </row>
  </sheetData>
  <mergeCells count="8">
    <mergeCell ref="F19:G20"/>
    <mergeCell ref="C16:D17"/>
    <mergeCell ref="F16:G17"/>
    <mergeCell ref="A7:I11"/>
    <mergeCell ref="C19:D20"/>
    <mergeCell ref="F25:G26"/>
    <mergeCell ref="A4:I6"/>
    <mergeCell ref="A1:I3"/>
  </mergeCells>
  <hyperlinks>
    <hyperlink ref="C16:D17" location="资金需要量预测!A1" display="资金需要量预测"/>
    <hyperlink ref="C19:D20" location="日常费用线性预测!A1" display="日常费用预测"/>
    <hyperlink ref="F16:G17" location="主营业务收入!A1" display="主营业务收入预测"/>
    <hyperlink ref="F19:G20" location="生产成本!A1" display="生产成本预测"/>
    <hyperlink ref="F22:G23" location="存货!A1" display="存货预测"/>
    <hyperlink ref="F25:G26" location="主营业务利润!A1" display="主营业务利润预测"/>
  </hyperlink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9"/>
  <sheetViews>
    <sheetView workbookViewId="0">
      <selection activeCell="M32" sqref="M32"/>
    </sheetView>
  </sheetViews>
  <sheetFormatPr defaultColWidth="9" defaultRowHeight="13.5"/>
  <cols>
    <col min="1" max="2" width="15.625" customWidth="1"/>
    <col min="3" max="3" width="16.625" customWidth="1"/>
    <col min="9" max="9" width="22.625" customWidth="1"/>
  </cols>
  <sheetData>
    <row r="1" ht="20.25" spans="1:3">
      <c r="A1" s="5" t="s">
        <v>7</v>
      </c>
      <c r="B1" s="6"/>
      <c r="C1" s="6"/>
    </row>
    <row r="2" spans="1:9">
      <c r="A2" s="1" t="s">
        <v>8</v>
      </c>
      <c r="B2" s="1" t="s">
        <v>9</v>
      </c>
      <c r="C2" s="50" t="s">
        <v>10</v>
      </c>
      <c r="E2" s="28" t="s">
        <v>11</v>
      </c>
      <c r="F2" s="28"/>
      <c r="G2" s="28"/>
      <c r="H2" s="28"/>
      <c r="I2" s="28"/>
    </row>
    <row r="3" spans="1:9">
      <c r="A3" s="1">
        <v>2009</v>
      </c>
      <c r="B3">
        <v>650</v>
      </c>
      <c r="C3">
        <v>525</v>
      </c>
      <c r="E3" s="28" t="s">
        <v>12</v>
      </c>
      <c r="F3" s="28"/>
      <c r="G3" s="28"/>
      <c r="H3" s="28"/>
      <c r="I3" s="28"/>
    </row>
    <row r="4" spans="1:9">
      <c r="A4" s="1">
        <v>2010</v>
      </c>
      <c r="B4">
        <v>600</v>
      </c>
      <c r="C4">
        <v>500</v>
      </c>
      <c r="E4" s="28" t="s">
        <v>13</v>
      </c>
      <c r="F4" s="28"/>
      <c r="G4" s="28"/>
      <c r="H4" s="28"/>
      <c r="I4" s="28"/>
    </row>
    <row r="5" spans="1:9">
      <c r="A5" s="1">
        <v>2011</v>
      </c>
      <c r="B5">
        <v>500</v>
      </c>
      <c r="C5">
        <v>450</v>
      </c>
      <c r="E5" s="28" t="s">
        <v>14</v>
      </c>
      <c r="F5" s="28"/>
      <c r="G5" s="28"/>
      <c r="H5" s="28"/>
      <c r="I5" s="28"/>
    </row>
    <row r="6" spans="1:9">
      <c r="A6" s="1">
        <v>2012</v>
      </c>
      <c r="B6">
        <v>700</v>
      </c>
      <c r="C6">
        <v>550</v>
      </c>
      <c r="E6" s="28" t="s">
        <v>15</v>
      </c>
      <c r="F6" s="28"/>
      <c r="G6" s="28"/>
      <c r="H6" s="28"/>
      <c r="I6" s="28"/>
    </row>
    <row r="7" spans="1:9">
      <c r="A7" s="1">
        <v>2013</v>
      </c>
      <c r="B7">
        <v>750</v>
      </c>
      <c r="C7">
        <v>575</v>
      </c>
      <c r="E7" s="28" t="s">
        <v>16</v>
      </c>
      <c r="F7" s="28"/>
      <c r="G7" s="28"/>
      <c r="H7" s="28"/>
      <c r="I7" s="28"/>
    </row>
    <row r="8" spans="1:9">
      <c r="A8" s="1">
        <v>2014</v>
      </c>
      <c r="B8">
        <v>800</v>
      </c>
      <c r="C8">
        <v>600</v>
      </c>
      <c r="E8" s="28"/>
      <c r="F8" s="28"/>
      <c r="G8" s="28"/>
      <c r="H8" s="28"/>
      <c r="I8" s="28"/>
    </row>
    <row r="9" ht="20.25" spans="1:3">
      <c r="A9" s="5" t="s">
        <v>17</v>
      </c>
      <c r="B9" s="6"/>
      <c r="C9" s="6"/>
    </row>
    <row r="10" spans="1:3">
      <c r="A10" t="s">
        <v>18</v>
      </c>
      <c r="B10" t="s">
        <v>9</v>
      </c>
      <c r="C10" t="s">
        <v>10</v>
      </c>
    </row>
    <row r="11" spans="1:3">
      <c r="A11" t="s">
        <v>19</v>
      </c>
      <c r="B11">
        <f>MAX(B3:B8)</f>
        <v>800</v>
      </c>
      <c r="C11">
        <f>INDEX($C$3:$C$8,MATCH(B11,$B$3:$B$8))</f>
        <v>600</v>
      </c>
    </row>
    <row r="12" spans="1:3">
      <c r="A12" t="s">
        <v>20</v>
      </c>
      <c r="B12">
        <f>MIN(B3:B8)</f>
        <v>500</v>
      </c>
      <c r="C12">
        <f>INDEX($C$3:$C$8,MATCH(B12,$B$3:$B$8))</f>
        <v>450</v>
      </c>
    </row>
    <row r="13" spans="1:2">
      <c r="A13" t="s">
        <v>21</v>
      </c>
      <c r="B13">
        <f>(C11-C12)/(B11-B12)</f>
        <v>0.5</v>
      </c>
    </row>
    <row r="14" spans="1:2">
      <c r="A14" t="s">
        <v>22</v>
      </c>
      <c r="B14">
        <f>C11-B11*B13</f>
        <v>200</v>
      </c>
    </row>
    <row r="15" spans="1:3">
      <c r="A15" t="s">
        <v>23</v>
      </c>
      <c r="B15" s="11">
        <v>1000</v>
      </c>
      <c r="C15">
        <f>B14+B13*B15</f>
        <v>700</v>
      </c>
    </row>
    <row r="16" ht="20.25" spans="1:3">
      <c r="A16" s="5" t="s">
        <v>24</v>
      </c>
      <c r="B16" s="6"/>
      <c r="C16" s="6"/>
    </row>
    <row r="17" spans="1:2">
      <c r="A17" t="s">
        <v>21</v>
      </c>
      <c r="B17">
        <f>SLOPE(C3:C8,B3:B8)</f>
        <v>0.5</v>
      </c>
    </row>
    <row r="18" spans="1:2">
      <c r="A18" t="s">
        <v>22</v>
      </c>
      <c r="B18">
        <f>INTERCEPT(C3:C8,B3:B8)</f>
        <v>200</v>
      </c>
    </row>
    <row r="19" spans="1:3">
      <c r="A19" t="s">
        <v>23</v>
      </c>
      <c r="B19" s="11">
        <v>1000</v>
      </c>
      <c r="C19">
        <f>B18+B17*B19</f>
        <v>700</v>
      </c>
    </row>
  </sheetData>
  <mergeCells count="10">
    <mergeCell ref="A1:C1"/>
    <mergeCell ref="E2:I2"/>
    <mergeCell ref="E3:I3"/>
    <mergeCell ref="E4:I4"/>
    <mergeCell ref="E5:I5"/>
    <mergeCell ref="E6:I6"/>
    <mergeCell ref="E7:I7"/>
    <mergeCell ref="E8:I8"/>
    <mergeCell ref="A9:C9"/>
    <mergeCell ref="A16:C16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25"/>
  <sheetViews>
    <sheetView workbookViewId="0">
      <selection activeCell="L36" sqref="L36"/>
    </sheetView>
  </sheetViews>
  <sheetFormatPr defaultColWidth="9" defaultRowHeight="13.5"/>
  <cols>
    <col min="1" max="12" width="12.625" customWidth="1"/>
  </cols>
  <sheetData>
    <row r="1" ht="20.25" spans="1:7">
      <c r="A1" s="5" t="s">
        <v>25</v>
      </c>
      <c r="B1" s="6"/>
      <c r="C1" s="6"/>
      <c r="D1" s="6"/>
      <c r="E1" s="6"/>
      <c r="F1" s="6"/>
      <c r="G1" s="6"/>
    </row>
    <row r="2" spans="1:12">
      <c r="A2" s="17" t="s">
        <v>26</v>
      </c>
      <c r="B2" s="18" t="s">
        <v>27</v>
      </c>
      <c r="C2" s="18" t="s">
        <v>28</v>
      </c>
      <c r="D2" s="18" t="s">
        <v>29</v>
      </c>
      <c r="E2" s="18" t="s">
        <v>30</v>
      </c>
      <c r="F2" s="18" t="s">
        <v>31</v>
      </c>
      <c r="G2" s="19" t="s">
        <v>32</v>
      </c>
      <c r="I2" s="28" t="s">
        <v>33</v>
      </c>
      <c r="J2" s="28"/>
      <c r="K2" s="28"/>
      <c r="L2" s="28"/>
    </row>
    <row r="3" spans="1:12">
      <c r="A3" s="20">
        <v>1</v>
      </c>
      <c r="B3" s="34">
        <v>12568.5</v>
      </c>
      <c r="C3" s="35">
        <v>7800</v>
      </c>
      <c r="D3" s="35">
        <v>8546</v>
      </c>
      <c r="E3" s="35">
        <v>11000</v>
      </c>
      <c r="F3" s="35">
        <v>5000</v>
      </c>
      <c r="G3" s="36">
        <v>2000</v>
      </c>
      <c r="I3" s="28" t="s">
        <v>34</v>
      </c>
      <c r="J3" s="28"/>
      <c r="K3" s="28"/>
      <c r="L3" s="28"/>
    </row>
    <row r="4" spans="1:12">
      <c r="A4" s="20">
        <v>2</v>
      </c>
      <c r="B4" s="34">
        <v>15680.8</v>
      </c>
      <c r="C4" s="35">
        <v>5600</v>
      </c>
      <c r="D4" s="35">
        <v>7800</v>
      </c>
      <c r="E4" s="35">
        <v>11280</v>
      </c>
      <c r="F4" s="35">
        <v>4600</v>
      </c>
      <c r="G4" s="36">
        <v>1680</v>
      </c>
      <c r="I4" s="28" t="s">
        <v>35</v>
      </c>
      <c r="J4" s="28"/>
      <c r="K4" s="28"/>
      <c r="L4" s="28"/>
    </row>
    <row r="5" spans="1:12">
      <c r="A5" s="20">
        <v>3</v>
      </c>
      <c r="B5" s="34">
        <v>9885.8</v>
      </c>
      <c r="C5" s="35">
        <v>5380</v>
      </c>
      <c r="D5" s="35">
        <v>7500</v>
      </c>
      <c r="E5" s="35">
        <v>10800</v>
      </c>
      <c r="F5" s="35">
        <v>3800</v>
      </c>
      <c r="G5" s="36">
        <v>1500</v>
      </c>
      <c r="I5" s="28" t="s">
        <v>36</v>
      </c>
      <c r="J5" s="28"/>
      <c r="K5" s="28"/>
      <c r="L5" s="28"/>
    </row>
    <row r="6" spans="1:12">
      <c r="A6" s="20">
        <v>4</v>
      </c>
      <c r="B6" s="34">
        <v>11360</v>
      </c>
      <c r="C6" s="35">
        <v>6200</v>
      </c>
      <c r="D6" s="35">
        <v>7180</v>
      </c>
      <c r="E6" s="35">
        <v>11300</v>
      </c>
      <c r="F6" s="35">
        <v>4600</v>
      </c>
      <c r="G6" s="36">
        <v>2090</v>
      </c>
      <c r="I6" s="28" t="s">
        <v>37</v>
      </c>
      <c r="J6" s="28"/>
      <c r="K6" s="28"/>
      <c r="L6" s="28"/>
    </row>
    <row r="7" spans="1:12">
      <c r="A7" s="20">
        <v>5</v>
      </c>
      <c r="B7" s="34">
        <v>15540</v>
      </c>
      <c r="C7" s="35">
        <v>7300</v>
      </c>
      <c r="D7" s="35">
        <v>7150</v>
      </c>
      <c r="E7" s="35">
        <v>10800</v>
      </c>
      <c r="F7" s="35">
        <v>5200</v>
      </c>
      <c r="G7" s="36">
        <v>1890</v>
      </c>
      <c r="I7" s="28" t="s">
        <v>38</v>
      </c>
      <c r="J7" s="28"/>
      <c r="K7" s="28"/>
      <c r="L7" s="28"/>
    </row>
    <row r="8" spans="1:12">
      <c r="A8" s="24">
        <v>6</v>
      </c>
      <c r="B8" s="37">
        <v>17480</v>
      </c>
      <c r="C8" s="38">
        <v>8487</v>
      </c>
      <c r="D8" s="38">
        <v>6800</v>
      </c>
      <c r="E8" s="38">
        <v>9895.8</v>
      </c>
      <c r="F8" s="38">
        <v>4000</v>
      </c>
      <c r="G8" s="39">
        <v>2268</v>
      </c>
      <c r="I8" s="28"/>
      <c r="J8" s="28"/>
      <c r="K8" s="28"/>
      <c r="L8" s="28"/>
    </row>
    <row r="9" spans="1:2">
      <c r="A9" s="1"/>
      <c r="B9" s="1"/>
    </row>
    <row r="10" ht="20.25" spans="1:12">
      <c r="A10" s="5" t="s">
        <v>39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spans="1:12">
      <c r="A11" s="17" t="s">
        <v>27</v>
      </c>
      <c r="B11" s="19"/>
      <c r="C11" s="17" t="s">
        <v>28</v>
      </c>
      <c r="D11" s="19"/>
      <c r="E11" s="17" t="s">
        <v>29</v>
      </c>
      <c r="F11" s="19"/>
      <c r="G11" s="17" t="s">
        <v>30</v>
      </c>
      <c r="H11" s="19"/>
      <c r="I11" s="17" t="s">
        <v>31</v>
      </c>
      <c r="J11" s="19"/>
      <c r="K11" s="17" t="s">
        <v>32</v>
      </c>
      <c r="L11" s="19"/>
    </row>
    <row r="12" spans="1:12">
      <c r="A12" s="40">
        <f t="array" ref="A12:B16">LINEST(B3:B8,A3:A8,,1)</f>
        <v>731.694285714286</v>
      </c>
      <c r="B12" s="41">
        <v>11191.5866666667</v>
      </c>
      <c r="C12" s="42">
        <f t="array" ref="C12:D16">LINEST(C3:C8,A3:A8,,1)</f>
        <v>267.285714285714</v>
      </c>
      <c r="D12" s="36">
        <v>5859</v>
      </c>
      <c r="E12" s="42">
        <f t="array" ref="E12:F16">LINEST(D3:D8,A3:A8,,1)</f>
        <v>-314.285714285714</v>
      </c>
      <c r="F12" s="36">
        <v>8596</v>
      </c>
      <c r="G12" s="42">
        <f t="array" ref="G12:H16">LINEST(E3:E8,A3:A8,,1)</f>
        <v>-184.6</v>
      </c>
      <c r="H12" s="36">
        <v>11492.0666666667</v>
      </c>
      <c r="I12" s="42">
        <f t="array" ref="I12:J16">LINEST(F3:F8,A3:A8,,1)</f>
        <v>-68.5714285714286</v>
      </c>
      <c r="J12" s="36">
        <v>4773.33333333333</v>
      </c>
      <c r="K12" s="42">
        <f t="array" ref="K12:L16">LINEST(G3:G8,A3:A8,,1)</f>
        <v>73.1428571428572</v>
      </c>
      <c r="L12" s="36">
        <v>1648.66666666667</v>
      </c>
    </row>
    <row r="13" spans="1:12">
      <c r="A13" s="40">
        <v>691.953190951546</v>
      </c>
      <c r="B13" s="41">
        <v>2694.77051838651</v>
      </c>
      <c r="C13" s="42">
        <v>308.497709448051</v>
      </c>
      <c r="D13" s="36">
        <v>1201.42596823227</v>
      </c>
      <c r="E13" s="42">
        <v>49.3310350632151</v>
      </c>
      <c r="F13" s="36">
        <v>192.116779961713</v>
      </c>
      <c r="G13" s="42">
        <v>102.046889315881</v>
      </c>
      <c r="H13" s="36">
        <v>397.415536798562</v>
      </c>
      <c r="I13" s="42">
        <v>141.978248789213</v>
      </c>
      <c r="J13" s="36">
        <v>552.925839626784</v>
      </c>
      <c r="K13" s="42">
        <v>65.0571700441209</v>
      </c>
      <c r="L13" s="36">
        <v>253.361276654378</v>
      </c>
    </row>
    <row r="14" spans="1:12">
      <c r="A14" s="40">
        <v>0.218469900715166</v>
      </c>
      <c r="B14" s="41">
        <v>2894.6478755093</v>
      </c>
      <c r="C14" s="42">
        <v>0.158013056259274</v>
      </c>
      <c r="D14" s="36">
        <v>1290.53850886254</v>
      </c>
      <c r="E14" s="42">
        <v>0.910291865150416</v>
      </c>
      <c r="F14" s="36">
        <v>206.366525524715</v>
      </c>
      <c r="G14" s="42">
        <v>0.449973805931391</v>
      </c>
      <c r="H14" s="36">
        <v>426.892765613724</v>
      </c>
      <c r="I14" s="42">
        <v>0.0551020408163267</v>
      </c>
      <c r="J14" s="36">
        <v>593.937626996223</v>
      </c>
      <c r="K14" s="42">
        <v>0.240124283076201</v>
      </c>
      <c r="L14" s="36">
        <v>272.15366807673</v>
      </c>
    </row>
    <row r="15" spans="1:12">
      <c r="A15" s="40">
        <v>1.11816499922439</v>
      </c>
      <c r="B15" s="41">
        <v>4</v>
      </c>
      <c r="C15" s="42">
        <v>0.750667489247583</v>
      </c>
      <c r="D15" s="36">
        <v>4</v>
      </c>
      <c r="E15" s="42">
        <v>40.5890443125021</v>
      </c>
      <c r="F15" s="36">
        <v>4</v>
      </c>
      <c r="G15" s="42">
        <v>3.27238092137309</v>
      </c>
      <c r="H15" s="36">
        <v>4</v>
      </c>
      <c r="I15" s="42">
        <v>0.233261339092873</v>
      </c>
      <c r="J15" s="36">
        <v>4</v>
      </c>
      <c r="K15" s="42">
        <v>1.26401872163146</v>
      </c>
      <c r="L15" s="36">
        <v>4</v>
      </c>
    </row>
    <row r="16" spans="1:12">
      <c r="A16" s="43">
        <v>9369089.23557143</v>
      </c>
      <c r="B16" s="44">
        <v>33515945.2927619</v>
      </c>
      <c r="C16" s="45">
        <v>1250228.92857143</v>
      </c>
      <c r="D16" s="39">
        <v>6661958.57142857</v>
      </c>
      <c r="E16" s="45">
        <v>1728571.42857143</v>
      </c>
      <c r="F16" s="39">
        <v>170348.571428571</v>
      </c>
      <c r="G16" s="45">
        <v>596350.300000001</v>
      </c>
      <c r="H16" s="39">
        <v>728949.733333334</v>
      </c>
      <c r="I16" s="45">
        <v>82285.7142857146</v>
      </c>
      <c r="J16" s="39">
        <v>1411047.61904762</v>
      </c>
      <c r="K16" s="45">
        <v>93622.8571428571</v>
      </c>
      <c r="L16" s="39">
        <v>296270.476190476</v>
      </c>
    </row>
    <row r="17" ht="20.25" spans="1:7">
      <c r="A17" s="5" t="s">
        <v>40</v>
      </c>
      <c r="B17" s="6"/>
      <c r="C17" s="6"/>
      <c r="D17" s="6"/>
      <c r="E17" s="6"/>
      <c r="F17" s="6"/>
      <c r="G17" s="6"/>
    </row>
    <row r="18" spans="1:7">
      <c r="A18" s="17" t="s">
        <v>26</v>
      </c>
      <c r="B18" s="18" t="s">
        <v>27</v>
      </c>
      <c r="C18" s="18" t="s">
        <v>28</v>
      </c>
      <c r="D18" s="18" t="s">
        <v>29</v>
      </c>
      <c r="E18" s="18" t="s">
        <v>30</v>
      </c>
      <c r="F18" s="18" t="s">
        <v>31</v>
      </c>
      <c r="G18" s="19" t="s">
        <v>32</v>
      </c>
    </row>
    <row r="19" spans="1:7">
      <c r="A19" s="20">
        <v>7</v>
      </c>
      <c r="B19" s="46">
        <f>A$12*$A19+B$12</f>
        <v>16313.4466666667</v>
      </c>
      <c r="C19" s="46">
        <f>C$12*$A19+D$12</f>
        <v>7730</v>
      </c>
      <c r="D19" s="46">
        <f>E$12*$A19+$F12</f>
        <v>6396</v>
      </c>
      <c r="E19" s="46">
        <f>G$12*$A19+H$12</f>
        <v>10199.8666666667</v>
      </c>
      <c r="F19" s="46">
        <f>I$12*$A19+J$12</f>
        <v>4293.33333333333</v>
      </c>
      <c r="G19" s="47">
        <f>K$12*$A19+L$12</f>
        <v>2160.66666666667</v>
      </c>
    </row>
    <row r="20" spans="1:7">
      <c r="A20" s="20">
        <v>8</v>
      </c>
      <c r="B20" s="46">
        <f t="shared" ref="B20:B24" si="0">A$12*$A20+B$12</f>
        <v>17045.140952381</v>
      </c>
      <c r="C20" s="46">
        <f t="shared" ref="C20:C24" si="1">C$12*$A20+D$12</f>
        <v>7997.28571428571</v>
      </c>
      <c r="D20" s="46">
        <f>E12*A20+F12</f>
        <v>6081.71428571429</v>
      </c>
      <c r="E20" s="46">
        <f t="shared" ref="E20:E24" si="2">G$12*$A20+H$12</f>
        <v>10015.2666666667</v>
      </c>
      <c r="F20" s="46">
        <f t="shared" ref="F20:F24" si="3">I$12*$A20+J$12</f>
        <v>4224.7619047619</v>
      </c>
      <c r="G20" s="47">
        <f t="shared" ref="G20:G24" si="4">K$12*$A20+L$12</f>
        <v>2233.80952380952</v>
      </c>
    </row>
    <row r="21" spans="1:7">
      <c r="A21" s="20">
        <v>9</v>
      </c>
      <c r="B21" s="46">
        <f t="shared" si="0"/>
        <v>17776.8352380952</v>
      </c>
      <c r="C21" s="46">
        <f t="shared" si="1"/>
        <v>8264.57142857143</v>
      </c>
      <c r="D21" s="46">
        <f>E12*A21+F12</f>
        <v>5767.42857142857</v>
      </c>
      <c r="E21" s="46">
        <f t="shared" si="2"/>
        <v>9830.66666666667</v>
      </c>
      <c r="F21" s="46">
        <f t="shared" si="3"/>
        <v>4156.19047619048</v>
      </c>
      <c r="G21" s="47">
        <f t="shared" si="4"/>
        <v>2306.95238095238</v>
      </c>
    </row>
    <row r="22" spans="1:7">
      <c r="A22" s="20">
        <v>10</v>
      </c>
      <c r="B22" s="46">
        <f t="shared" si="0"/>
        <v>18508.5295238095</v>
      </c>
      <c r="C22" s="46">
        <f t="shared" si="1"/>
        <v>8531.85714285714</v>
      </c>
      <c r="D22" s="46">
        <f>E12*A22+F12</f>
        <v>5453.14285714286</v>
      </c>
      <c r="E22" s="46">
        <f t="shared" si="2"/>
        <v>9646.06666666667</v>
      </c>
      <c r="F22" s="46">
        <f t="shared" si="3"/>
        <v>4087.61904761905</v>
      </c>
      <c r="G22" s="47">
        <f t="shared" si="4"/>
        <v>2380.09523809524</v>
      </c>
    </row>
    <row r="23" spans="1:7">
      <c r="A23" s="20">
        <v>11</v>
      </c>
      <c r="B23" s="46">
        <f t="shared" si="0"/>
        <v>19240.2238095238</v>
      </c>
      <c r="C23" s="46">
        <f t="shared" si="1"/>
        <v>8799.14285714286</v>
      </c>
      <c r="D23" s="46">
        <f>E12*A23+F12</f>
        <v>5138.85714285714</v>
      </c>
      <c r="E23" s="46">
        <f t="shared" si="2"/>
        <v>9461.46666666667</v>
      </c>
      <c r="F23" s="46">
        <f t="shared" si="3"/>
        <v>4019.04761904762</v>
      </c>
      <c r="G23" s="47">
        <f t="shared" si="4"/>
        <v>2453.2380952381</v>
      </c>
    </row>
    <row r="24" spans="1:7">
      <c r="A24" s="24">
        <v>12</v>
      </c>
      <c r="B24" s="48">
        <f t="shared" si="0"/>
        <v>19971.9180952381</v>
      </c>
      <c r="C24" s="48">
        <f t="shared" si="1"/>
        <v>9066.42857142857</v>
      </c>
      <c r="D24" s="48">
        <f>E12*A24+F12</f>
        <v>4824.57142857143</v>
      </c>
      <c r="E24" s="48">
        <f t="shared" si="2"/>
        <v>9276.86666666666</v>
      </c>
      <c r="F24" s="48">
        <f t="shared" si="3"/>
        <v>3950.47619047619</v>
      </c>
      <c r="G24" s="49">
        <f t="shared" si="4"/>
        <v>2526.38095238095</v>
      </c>
    </row>
    <row r="25" spans="1:7">
      <c r="A25" s="1"/>
      <c r="B25" s="1"/>
      <c r="C25" s="1"/>
      <c r="D25" s="1"/>
      <c r="E25" s="1"/>
      <c r="F25" s="1"/>
      <c r="G25" s="1"/>
    </row>
  </sheetData>
  <mergeCells count="16">
    <mergeCell ref="A1:G1"/>
    <mergeCell ref="I2:L2"/>
    <mergeCell ref="I3:L3"/>
    <mergeCell ref="I4:L4"/>
    <mergeCell ref="I5:L5"/>
    <mergeCell ref="I6:L6"/>
    <mergeCell ref="I7:L7"/>
    <mergeCell ref="I8:L8"/>
    <mergeCell ref="A10:L10"/>
    <mergeCell ref="A11:B11"/>
    <mergeCell ref="C11:D11"/>
    <mergeCell ref="E11:F11"/>
    <mergeCell ref="G11:H11"/>
    <mergeCell ref="I11:J11"/>
    <mergeCell ref="K11:L11"/>
    <mergeCell ref="A17:G17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22"/>
  <sheetViews>
    <sheetView workbookViewId="0">
      <selection activeCell="M31" sqref="M31"/>
    </sheetView>
  </sheetViews>
  <sheetFormatPr defaultColWidth="9" defaultRowHeight="13.5" outlineLevelCol="2"/>
  <cols>
    <col min="1" max="1" width="18.625" customWidth="1"/>
    <col min="2" max="2" width="22.625" customWidth="1"/>
  </cols>
  <sheetData>
    <row r="1" ht="24" customHeight="1" spans="1:2">
      <c r="A1" s="6" t="s">
        <v>41</v>
      </c>
      <c r="B1" s="6"/>
    </row>
    <row r="2" spans="1:2">
      <c r="A2" s="1" t="s">
        <v>26</v>
      </c>
      <c r="B2" s="1" t="s">
        <v>42</v>
      </c>
    </row>
    <row r="3" spans="1:2">
      <c r="A3" s="1">
        <v>1</v>
      </c>
      <c r="B3" s="4">
        <v>268.95</v>
      </c>
    </row>
    <row r="4" spans="1:2">
      <c r="A4" s="1">
        <v>2</v>
      </c>
      <c r="B4" s="4">
        <v>288.5</v>
      </c>
    </row>
    <row r="5" spans="1:2">
      <c r="A5" s="1">
        <v>3</v>
      </c>
      <c r="B5" s="4">
        <v>312.68</v>
      </c>
    </row>
    <row r="6" spans="1:2">
      <c r="A6" s="1">
        <v>4</v>
      </c>
      <c r="B6" s="4">
        <v>290.2</v>
      </c>
    </row>
    <row r="7" spans="1:2">
      <c r="A7" s="1">
        <v>5</v>
      </c>
      <c r="B7" s="4">
        <v>302.56</v>
      </c>
    </row>
    <row r="8" spans="1:2">
      <c r="A8" s="1">
        <v>6</v>
      </c>
      <c r="B8" s="4">
        <v>315.33</v>
      </c>
    </row>
    <row r="10" ht="22" customHeight="1" spans="1:2">
      <c r="A10" s="6" t="s">
        <v>43</v>
      </c>
      <c r="B10" s="6"/>
    </row>
    <row r="11" spans="1:2">
      <c r="A11" s="1" t="s">
        <v>26</v>
      </c>
      <c r="B11" t="s">
        <v>44</v>
      </c>
    </row>
    <row r="12" spans="1:2">
      <c r="A12" s="1">
        <v>7</v>
      </c>
      <c r="B12">
        <f t="array" ref="B12:B17">TREND(B3:B8,A3:A8,A12:A17)</f>
        <v>321.53</v>
      </c>
    </row>
    <row r="13" spans="1:2">
      <c r="A13" s="1">
        <v>8</v>
      </c>
      <c r="B13">
        <v>328.718571428571</v>
      </c>
    </row>
    <row r="14" spans="1:2">
      <c r="A14" s="1">
        <v>9</v>
      </c>
      <c r="B14">
        <v>335.907142857143</v>
      </c>
    </row>
    <row r="15" spans="1:2">
      <c r="A15" s="1">
        <v>10</v>
      </c>
      <c r="B15">
        <v>343.095714285714</v>
      </c>
    </row>
    <row r="16" spans="1:2">
      <c r="A16" s="1">
        <v>11</v>
      </c>
      <c r="B16">
        <v>350.284285714286</v>
      </c>
    </row>
    <row r="17" spans="1:2">
      <c r="A17" s="1">
        <v>12</v>
      </c>
      <c r="B17">
        <v>357.472857142857</v>
      </c>
    </row>
    <row r="19" spans="1:3">
      <c r="A19" s="28" t="s">
        <v>45</v>
      </c>
      <c r="B19" s="28"/>
      <c r="C19" s="28"/>
    </row>
    <row r="20" spans="1:3">
      <c r="A20" s="28" t="s">
        <v>46</v>
      </c>
      <c r="B20" s="28"/>
      <c r="C20" s="28"/>
    </row>
    <row r="21" spans="1:3">
      <c r="A21" s="28" t="s">
        <v>47</v>
      </c>
      <c r="B21" s="28"/>
      <c r="C21" s="28"/>
    </row>
    <row r="22" spans="2:2">
      <c r="B22" s="33"/>
    </row>
  </sheetData>
  <mergeCells count="5">
    <mergeCell ref="A1:B1"/>
    <mergeCell ref="A10:B10"/>
    <mergeCell ref="A19:C19"/>
    <mergeCell ref="A20:C20"/>
    <mergeCell ref="A21:C21"/>
  </mergeCells>
  <pageMargins left="0.699305555555556" right="0.699305555555556" top="0.75" bottom="0.75" header="0.3" footer="0.3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8"/>
  <sheetViews>
    <sheetView tabSelected="1" workbookViewId="0">
      <selection activeCell="O30" sqref="O30"/>
    </sheetView>
  </sheetViews>
  <sheetFormatPr defaultColWidth="9" defaultRowHeight="13.5"/>
  <cols>
    <col min="1" max="1" width="18.625" customWidth="1"/>
  </cols>
  <sheetData>
    <row r="1" ht="20.25" spans="1:13">
      <c r="A1" s="5" t="s">
        <v>48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>
      <c r="A2" s="1" t="s">
        <v>49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>
      <c r="A3" s="7" t="s">
        <v>50</v>
      </c>
      <c r="B3" s="8">
        <v>1</v>
      </c>
      <c r="C3" s="9">
        <v>2</v>
      </c>
      <c r="D3" s="8">
        <v>3</v>
      </c>
      <c r="E3" s="9">
        <v>4</v>
      </c>
      <c r="F3" s="8">
        <v>5</v>
      </c>
      <c r="G3" s="9">
        <v>6</v>
      </c>
      <c r="H3" s="8">
        <v>7</v>
      </c>
      <c r="I3" s="9">
        <v>8</v>
      </c>
      <c r="J3" s="8">
        <v>9</v>
      </c>
      <c r="K3" s="9">
        <v>10</v>
      </c>
      <c r="L3" s="8">
        <v>11</v>
      </c>
      <c r="M3" s="29">
        <v>12</v>
      </c>
    </row>
    <row r="4" spans="1:13">
      <c r="A4" s="10" t="s">
        <v>51</v>
      </c>
      <c r="B4" s="11">
        <v>200</v>
      </c>
      <c r="C4" s="12">
        <v>210</v>
      </c>
      <c r="D4" s="11">
        <v>220</v>
      </c>
      <c r="E4" s="12">
        <v>230</v>
      </c>
      <c r="F4" s="11">
        <v>240</v>
      </c>
      <c r="G4" s="12">
        <v>250</v>
      </c>
      <c r="H4" s="11">
        <v>260</v>
      </c>
      <c r="I4" s="12">
        <v>270</v>
      </c>
      <c r="J4" s="11">
        <v>280</v>
      </c>
      <c r="K4" s="12">
        <v>290</v>
      </c>
      <c r="L4" s="11">
        <v>300</v>
      </c>
      <c r="M4" s="23">
        <v>310</v>
      </c>
    </row>
    <row r="5" spans="1:13">
      <c r="A5" s="13" t="s">
        <v>52</v>
      </c>
      <c r="B5" s="14">
        <v>135</v>
      </c>
      <c r="C5" s="15">
        <v>138</v>
      </c>
      <c r="D5" s="14">
        <v>141</v>
      </c>
      <c r="E5" s="15">
        <v>144</v>
      </c>
      <c r="F5" s="14">
        <v>147</v>
      </c>
      <c r="G5" s="15">
        <v>150</v>
      </c>
      <c r="H5" s="14">
        <v>153</v>
      </c>
      <c r="I5" s="15">
        <v>156</v>
      </c>
      <c r="J5" s="14">
        <v>159</v>
      </c>
      <c r="K5" s="15">
        <v>162</v>
      </c>
      <c r="L5" s="14">
        <v>165</v>
      </c>
      <c r="M5" s="26">
        <v>168</v>
      </c>
    </row>
    <row r="6" spans="1:5">
      <c r="A6" s="1" t="s">
        <v>53</v>
      </c>
      <c r="B6" s="1"/>
      <c r="C6" s="1"/>
      <c r="D6" s="1"/>
      <c r="E6" s="1"/>
    </row>
    <row r="7" spans="1:5">
      <c r="A7" s="7" t="s">
        <v>50</v>
      </c>
      <c r="B7" s="9">
        <v>13</v>
      </c>
      <c r="C7" s="9">
        <v>14</v>
      </c>
      <c r="D7" s="9">
        <v>15</v>
      </c>
      <c r="E7" s="29">
        <v>16</v>
      </c>
    </row>
    <row r="8" spans="1:5">
      <c r="A8" s="30" t="s">
        <v>54</v>
      </c>
      <c r="B8" s="31">
        <f t="array" ref="B8:E8">GROWTH(B4:M4,B3:M3,B7:E7)</f>
        <v>326.912176955671</v>
      </c>
      <c r="C8" s="31">
        <v>340.135687061443</v>
      </c>
      <c r="D8" s="31">
        <v>353.89408461358</v>
      </c>
      <c r="E8" s="32">
        <v>368.209005666199</v>
      </c>
    </row>
    <row r="9" spans="1:5">
      <c r="A9" s="13" t="s">
        <v>55</v>
      </c>
      <c r="B9" s="15">
        <f t="array" ref="B9:E9">GROWTH(B5:M5,B4:M4,B8:E8)</f>
        <v>174.34527507999</v>
      </c>
      <c r="C9" s="15">
        <v>178.983925948783</v>
      </c>
      <c r="D9" s="15">
        <v>183.941261405793</v>
      </c>
      <c r="E9" s="26">
        <v>189.24492081663</v>
      </c>
    </row>
    <row r="11" spans="7:13">
      <c r="G11" s="28" t="s">
        <v>56</v>
      </c>
      <c r="H11" s="28"/>
      <c r="I11" s="28"/>
      <c r="J11" s="28"/>
      <c r="K11" s="28"/>
      <c r="L11" s="28"/>
      <c r="M11" s="28"/>
    </row>
    <row r="12" spans="7:13">
      <c r="G12" s="28" t="s">
        <v>57</v>
      </c>
      <c r="H12" s="28"/>
      <c r="I12" s="28"/>
      <c r="J12" s="28"/>
      <c r="K12" s="28"/>
      <c r="L12" s="28"/>
      <c r="M12" s="28"/>
    </row>
    <row r="13" spans="7:13">
      <c r="G13" s="28" t="s">
        <v>58</v>
      </c>
      <c r="H13" s="28"/>
      <c r="I13" s="28"/>
      <c r="J13" s="28"/>
      <c r="K13" s="28"/>
      <c r="L13" s="28"/>
      <c r="M13" s="28"/>
    </row>
    <row r="14" spans="7:13">
      <c r="G14" s="33"/>
      <c r="H14" s="33"/>
      <c r="I14" s="33"/>
      <c r="J14" s="33"/>
      <c r="K14" s="33"/>
      <c r="L14" s="33"/>
      <c r="M14" s="33"/>
    </row>
    <row r="15" spans="7:13">
      <c r="G15" s="28"/>
      <c r="H15" s="28"/>
      <c r="I15" s="28"/>
      <c r="J15" s="28"/>
      <c r="K15" s="28"/>
      <c r="L15" s="28"/>
      <c r="M15" s="28"/>
    </row>
    <row r="16" spans="7:13">
      <c r="G16" s="28"/>
      <c r="H16" s="28"/>
      <c r="I16" s="28"/>
      <c r="J16" s="28"/>
      <c r="K16" s="28"/>
      <c r="L16" s="28"/>
      <c r="M16" s="28"/>
    </row>
    <row r="17" spans="7:13">
      <c r="G17" s="28"/>
      <c r="H17" s="28"/>
      <c r="I17" s="28"/>
      <c r="J17" s="28"/>
      <c r="K17" s="28"/>
      <c r="L17" s="28"/>
      <c r="M17" s="28"/>
    </row>
    <row r="18" spans="7:13">
      <c r="G18" s="28"/>
      <c r="H18" s="28"/>
      <c r="I18" s="28"/>
      <c r="J18" s="28"/>
      <c r="K18" s="28"/>
      <c r="L18" s="28"/>
      <c r="M18" s="28"/>
    </row>
  </sheetData>
  <mergeCells count="11">
    <mergeCell ref="A1:M1"/>
    <mergeCell ref="A2:M2"/>
    <mergeCell ref="A6:E6"/>
    <mergeCell ref="G11:M11"/>
    <mergeCell ref="G12:M12"/>
    <mergeCell ref="G13:M13"/>
    <mergeCell ref="G14:M14"/>
    <mergeCell ref="G15:M15"/>
    <mergeCell ref="G16:M16"/>
    <mergeCell ref="G17:M17"/>
    <mergeCell ref="G18:M18"/>
  </mergeCells>
  <pageMargins left="0.699305555555556" right="0.699305555555556" top="0.75" bottom="0.75" header="0.3" footer="0.3"/>
  <pageSetup paperSize="9" orientation="portrait" horizontalDpi="200" verticalDpi="300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8"/>
  <sheetViews>
    <sheetView workbookViewId="0">
      <selection activeCell="A1" sqref="A1:M1"/>
    </sheetView>
  </sheetViews>
  <sheetFormatPr defaultColWidth="9" defaultRowHeight="13.5"/>
  <cols>
    <col min="1" max="1" width="15.625" customWidth="1"/>
  </cols>
  <sheetData>
    <row r="1" ht="20.25" spans="1:13">
      <c r="A1" s="5" t="s">
        <v>59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3" spans="1:13">
      <c r="A3" s="7" t="s">
        <v>60</v>
      </c>
      <c r="B3" s="8">
        <v>1</v>
      </c>
      <c r="C3" s="9">
        <v>2</v>
      </c>
      <c r="D3" s="8">
        <v>3</v>
      </c>
      <c r="E3" s="9">
        <v>4</v>
      </c>
      <c r="F3" s="8">
        <v>5</v>
      </c>
      <c r="G3" s="9">
        <v>6</v>
      </c>
      <c r="H3" s="8">
        <v>7</v>
      </c>
      <c r="I3" s="9">
        <v>8</v>
      </c>
      <c r="J3" s="8">
        <v>9</v>
      </c>
      <c r="K3" s="9">
        <v>10</v>
      </c>
      <c r="L3" s="8">
        <v>11</v>
      </c>
      <c r="M3" s="29">
        <v>12</v>
      </c>
    </row>
    <row r="4" spans="1:13">
      <c r="A4" s="10" t="s">
        <v>61</v>
      </c>
      <c r="B4" s="11">
        <v>263</v>
      </c>
      <c r="C4" s="12">
        <v>267</v>
      </c>
      <c r="D4" s="11">
        <v>285</v>
      </c>
      <c r="E4" s="12">
        <v>300</v>
      </c>
      <c r="F4" s="11">
        <v>305</v>
      </c>
      <c r="G4" s="12">
        <v>308</v>
      </c>
      <c r="H4" s="11">
        <v>321</v>
      </c>
      <c r="I4" s="12">
        <v>328</v>
      </c>
      <c r="J4" s="11">
        <v>337</v>
      </c>
      <c r="K4" s="12">
        <v>351</v>
      </c>
      <c r="L4" s="11">
        <v>366</v>
      </c>
      <c r="M4" s="23">
        <v>382</v>
      </c>
    </row>
    <row r="5" spans="1:13">
      <c r="A5" s="13" t="s">
        <v>62</v>
      </c>
      <c r="B5" s="14">
        <v>93</v>
      </c>
      <c r="C5" s="15">
        <v>170</v>
      </c>
      <c r="D5" s="14">
        <v>255</v>
      </c>
      <c r="E5" s="15">
        <v>345</v>
      </c>
      <c r="F5" s="14">
        <v>400</v>
      </c>
      <c r="G5" s="15">
        <v>438</v>
      </c>
      <c r="H5" s="14">
        <v>519</v>
      </c>
      <c r="I5" s="15">
        <v>597</v>
      </c>
      <c r="J5" s="14">
        <v>674</v>
      </c>
      <c r="K5" s="15">
        <v>755</v>
      </c>
      <c r="L5" s="14">
        <v>831</v>
      </c>
      <c r="M5" s="26">
        <v>893</v>
      </c>
    </row>
    <row r="6" spans="1:11">
      <c r="A6" s="16" t="s">
        <v>63</v>
      </c>
      <c r="B6" s="16"/>
      <c r="C6" s="16"/>
      <c r="D6" s="16"/>
      <c r="E6" s="16"/>
      <c r="F6" s="16" t="s">
        <v>64</v>
      </c>
      <c r="G6" s="16"/>
      <c r="H6" s="16"/>
      <c r="I6" s="16"/>
      <c r="J6" s="16"/>
      <c r="K6" s="16"/>
    </row>
    <row r="7" spans="1:11">
      <c r="A7" s="17" t="s">
        <v>65</v>
      </c>
      <c r="B7" s="18"/>
      <c r="C7" s="18" t="s">
        <v>66</v>
      </c>
      <c r="D7" s="18"/>
      <c r="E7" s="19"/>
      <c r="F7" s="17" t="s">
        <v>67</v>
      </c>
      <c r="G7" s="19"/>
      <c r="H7" s="18" t="s">
        <v>68</v>
      </c>
      <c r="I7" s="18" t="s">
        <v>69</v>
      </c>
      <c r="J7" s="18" t="s">
        <v>70</v>
      </c>
      <c r="K7" s="19" t="s">
        <v>71</v>
      </c>
    </row>
    <row r="8" spans="1:11">
      <c r="A8" s="20" t="s">
        <v>72</v>
      </c>
      <c r="B8" s="21"/>
      <c r="C8" s="21" t="s">
        <v>73</v>
      </c>
      <c r="D8" s="21" t="s">
        <v>74</v>
      </c>
      <c r="E8" s="22" t="s">
        <v>75</v>
      </c>
      <c r="F8" s="20" t="s">
        <v>76</v>
      </c>
      <c r="G8" s="22"/>
      <c r="H8" s="23">
        <v>400</v>
      </c>
      <c r="I8" s="11">
        <v>410</v>
      </c>
      <c r="J8" s="11">
        <v>420</v>
      </c>
      <c r="K8" s="11">
        <v>420</v>
      </c>
    </row>
    <row r="9" spans="1:11">
      <c r="A9" s="24"/>
      <c r="B9" s="25"/>
      <c r="C9" s="15">
        <f>INDEX(LINEST(chl,cl,TRUE,TRUE),1,2)</f>
        <v>-1704.41149594694</v>
      </c>
      <c r="D9" s="15">
        <f>INDEX(LINEST(chl,cl,TRUE,TRUE),1,1)</f>
        <v>6.92969786293294</v>
      </c>
      <c r="E9" s="26">
        <f>INDEX(LINEST(chl,cl,TRUE,TRUE),3,1)</f>
        <v>0.988734493901276</v>
      </c>
      <c r="F9" s="24" t="s">
        <v>77</v>
      </c>
      <c r="G9" s="27"/>
      <c r="H9" s="15">
        <f>$C$9+$D$9*H8</f>
        <v>1067.46764922623</v>
      </c>
      <c r="I9" s="15">
        <f t="shared" ref="I9:K9" si="0">$C$9+$D$9*I8</f>
        <v>1136.76462785556</v>
      </c>
      <c r="J9" s="15">
        <f t="shared" si="0"/>
        <v>1206.06160648489</v>
      </c>
      <c r="K9" s="15">
        <f t="shared" si="0"/>
        <v>1206.06160648489</v>
      </c>
    </row>
    <row r="11" spans="8:13">
      <c r="H11" s="28" t="s">
        <v>78</v>
      </c>
      <c r="I11" s="28"/>
      <c r="J11" s="28"/>
      <c r="K11" s="28"/>
      <c r="L11" s="28"/>
      <c r="M11" s="28"/>
    </row>
    <row r="12" spans="8:13">
      <c r="H12" s="28" t="s">
        <v>79</v>
      </c>
      <c r="I12" s="28"/>
      <c r="J12" s="28"/>
      <c r="K12" s="28"/>
      <c r="L12" s="28"/>
      <c r="M12" s="28"/>
    </row>
    <row r="13" spans="8:13">
      <c r="H13" s="28" t="s">
        <v>80</v>
      </c>
      <c r="I13" s="28"/>
      <c r="J13" s="28"/>
      <c r="K13" s="28"/>
      <c r="L13" s="28"/>
      <c r="M13" s="28"/>
    </row>
    <row r="14" spans="8:13">
      <c r="H14" s="28" t="s">
        <v>81</v>
      </c>
      <c r="I14" s="28"/>
      <c r="J14" s="28"/>
      <c r="K14" s="28"/>
      <c r="L14" s="28"/>
      <c r="M14" s="28"/>
    </row>
    <row r="15" spans="8:13">
      <c r="H15" s="28"/>
      <c r="I15" s="28"/>
      <c r="J15" s="28"/>
      <c r="K15" s="28"/>
      <c r="L15" s="28"/>
      <c r="M15" s="28"/>
    </row>
    <row r="16" spans="8:13">
      <c r="H16" s="28"/>
      <c r="I16" s="28"/>
      <c r="J16" s="28"/>
      <c r="K16" s="28"/>
      <c r="L16" s="28"/>
      <c r="M16" s="28"/>
    </row>
    <row r="17" spans="8:13">
      <c r="H17" s="28"/>
      <c r="I17" s="28"/>
      <c r="J17" s="28"/>
      <c r="K17" s="28"/>
      <c r="L17" s="28"/>
      <c r="M17" s="28"/>
    </row>
    <row r="18" spans="8:13">
      <c r="H18" s="1"/>
      <c r="I18" s="1"/>
      <c r="J18" s="1"/>
      <c r="K18" s="1"/>
      <c r="L18" s="1"/>
      <c r="M18" s="1"/>
    </row>
  </sheetData>
  <mergeCells count="17">
    <mergeCell ref="A1:M1"/>
    <mergeCell ref="A6:E6"/>
    <mergeCell ref="F6:K6"/>
    <mergeCell ref="A7:B7"/>
    <mergeCell ref="C7:E7"/>
    <mergeCell ref="F7:G7"/>
    <mergeCell ref="F8:G8"/>
    <mergeCell ref="F9:G9"/>
    <mergeCell ref="H11:M11"/>
    <mergeCell ref="H12:M12"/>
    <mergeCell ref="H13:M13"/>
    <mergeCell ref="H14:M14"/>
    <mergeCell ref="H15:M15"/>
    <mergeCell ref="H16:M16"/>
    <mergeCell ref="H17:M17"/>
    <mergeCell ref="H18:M18"/>
    <mergeCell ref="A8:B9"/>
  </mergeCells>
  <pageMargins left="0.699305555555556" right="0.699305555555556" top="0.75" bottom="0.75" header="0.3" footer="0.3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9"/>
  <sheetViews>
    <sheetView workbookViewId="0">
      <selection activeCell="J28" sqref="J28"/>
    </sheetView>
  </sheetViews>
  <sheetFormatPr defaultColWidth="9" defaultRowHeight="13.5" outlineLevelCol="5"/>
  <cols>
    <col min="2" max="3" width="9" style="1"/>
    <col min="4" max="4" width="12.625" customWidth="1"/>
    <col min="5" max="5" width="15.625" customWidth="1"/>
  </cols>
  <sheetData>
    <row r="1" ht="28" customHeight="1" spans="1:6">
      <c r="A1" s="2"/>
      <c r="B1" s="3" t="s">
        <v>82</v>
      </c>
      <c r="C1" s="3" t="s">
        <v>26</v>
      </c>
      <c r="D1" s="2" t="s">
        <v>83</v>
      </c>
      <c r="E1" s="2" t="s">
        <v>84</v>
      </c>
      <c r="F1" s="2" t="s">
        <v>85</v>
      </c>
    </row>
    <row r="2" spans="2:6">
      <c r="B2" s="1">
        <v>2012</v>
      </c>
      <c r="C2" s="1">
        <v>1</v>
      </c>
      <c r="D2" s="4">
        <v>31578</v>
      </c>
      <c r="E2" t="e">
        <v>#N/A</v>
      </c>
      <c r="F2" t="e">
        <v>#N/A</v>
      </c>
    </row>
    <row r="3" spans="3:6">
      <c r="C3" s="1">
        <v>2</v>
      </c>
      <c r="D3" s="4">
        <v>34895.86</v>
      </c>
      <c r="E3" s="4">
        <f t="shared" ref="E3:E19" si="0">AVERAGE(D2:D3)</f>
        <v>33236.93</v>
      </c>
      <c r="F3" t="e">
        <v>#N/A</v>
      </c>
    </row>
    <row r="4" spans="3:6">
      <c r="C4" s="1">
        <v>3</v>
      </c>
      <c r="D4" s="4">
        <v>30188.23</v>
      </c>
      <c r="E4" s="4">
        <f t="shared" si="0"/>
        <v>32542.045</v>
      </c>
      <c r="F4">
        <f t="shared" ref="F4:F19" si="1">SQRT(SUMXMY2(D3:D4,E3:E4)/2)</f>
        <v>2036.23350811308</v>
      </c>
    </row>
    <row r="5" spans="3:6">
      <c r="C5" s="1">
        <v>4</v>
      </c>
      <c r="D5" s="4">
        <v>34900</v>
      </c>
      <c r="E5" s="4">
        <f t="shared" si="0"/>
        <v>32544.115</v>
      </c>
      <c r="F5">
        <f t="shared" si="1"/>
        <v>2354.85022745078</v>
      </c>
    </row>
    <row r="6" spans="3:6">
      <c r="C6" s="1">
        <v>5</v>
      </c>
      <c r="D6" s="4">
        <v>35100</v>
      </c>
      <c r="E6" s="4">
        <f t="shared" si="0"/>
        <v>35000</v>
      </c>
      <c r="F6">
        <f t="shared" si="1"/>
        <v>1667.36230814197</v>
      </c>
    </row>
    <row r="7" spans="3:6">
      <c r="C7" s="1">
        <v>6</v>
      </c>
      <c r="D7" s="4">
        <v>32800</v>
      </c>
      <c r="E7" s="4">
        <f t="shared" si="0"/>
        <v>33950</v>
      </c>
      <c r="F7">
        <f t="shared" si="1"/>
        <v>816.241385865725</v>
      </c>
    </row>
    <row r="8" spans="2:6">
      <c r="B8" s="1">
        <v>2013</v>
      </c>
      <c r="C8" s="1">
        <v>1</v>
      </c>
      <c r="D8" s="4">
        <v>31689</v>
      </c>
      <c r="E8" s="4">
        <f t="shared" si="0"/>
        <v>32244.5</v>
      </c>
      <c r="F8">
        <f t="shared" si="1"/>
        <v>903.072602286217</v>
      </c>
    </row>
    <row r="9" spans="3:6">
      <c r="C9" s="1">
        <v>2</v>
      </c>
      <c r="D9" s="4">
        <v>33880</v>
      </c>
      <c r="E9" s="4">
        <f t="shared" si="0"/>
        <v>32784.5</v>
      </c>
      <c r="F9">
        <f t="shared" si="1"/>
        <v>868.533390261998</v>
      </c>
    </row>
    <row r="10" spans="3:6">
      <c r="C10" s="1">
        <v>3</v>
      </c>
      <c r="D10" s="4">
        <v>36890</v>
      </c>
      <c r="E10" s="4">
        <f t="shared" si="0"/>
        <v>35385</v>
      </c>
      <c r="F10">
        <f t="shared" si="1"/>
        <v>1316.27224577593</v>
      </c>
    </row>
    <row r="11" spans="3:6">
      <c r="C11" s="1">
        <v>4</v>
      </c>
      <c r="D11" s="4">
        <v>39800</v>
      </c>
      <c r="E11" s="4">
        <f t="shared" si="0"/>
        <v>38345</v>
      </c>
      <c r="F11">
        <f t="shared" si="1"/>
        <v>1480.21113358872</v>
      </c>
    </row>
    <row r="12" spans="3:6">
      <c r="C12" s="1">
        <v>5</v>
      </c>
      <c r="D12" s="4">
        <v>46890</v>
      </c>
      <c r="E12" s="4">
        <f t="shared" si="0"/>
        <v>43345</v>
      </c>
      <c r="F12">
        <f t="shared" si="1"/>
        <v>2709.61713162579</v>
      </c>
    </row>
    <row r="13" spans="3:6">
      <c r="C13" s="1">
        <v>6</v>
      </c>
      <c r="D13" s="4">
        <v>43200</v>
      </c>
      <c r="E13" s="4">
        <f t="shared" si="0"/>
        <v>45045</v>
      </c>
      <c r="F13">
        <f t="shared" si="1"/>
        <v>2825.86712355694</v>
      </c>
    </row>
    <row r="14" spans="2:6">
      <c r="B14" s="1">
        <v>2014</v>
      </c>
      <c r="C14" s="1">
        <v>1</v>
      </c>
      <c r="D14" s="4">
        <v>46914.5</v>
      </c>
      <c r="E14" s="4">
        <f t="shared" si="0"/>
        <v>45057.25</v>
      </c>
      <c r="F14">
        <f t="shared" si="1"/>
        <v>1851.13513316829</v>
      </c>
    </row>
    <row r="15" spans="3:6">
      <c r="C15" s="1">
        <v>2</v>
      </c>
      <c r="D15" s="4">
        <v>46640.8</v>
      </c>
      <c r="E15" s="4">
        <f t="shared" si="0"/>
        <v>46777.65</v>
      </c>
      <c r="F15">
        <f t="shared" si="1"/>
        <v>1316.83436410962</v>
      </c>
    </row>
    <row r="16" spans="3:6">
      <c r="C16" s="1">
        <v>3</v>
      </c>
      <c r="D16" s="4">
        <v>38865.8</v>
      </c>
      <c r="E16" s="4">
        <f t="shared" si="0"/>
        <v>42753.3</v>
      </c>
      <c r="F16">
        <f t="shared" si="1"/>
        <v>2750.58031808744</v>
      </c>
    </row>
    <row r="17" spans="3:6">
      <c r="C17" s="1">
        <v>4</v>
      </c>
      <c r="D17" s="4">
        <v>42730</v>
      </c>
      <c r="E17" s="4">
        <f t="shared" si="0"/>
        <v>40797.9</v>
      </c>
      <c r="F17">
        <f t="shared" si="1"/>
        <v>3069.66339034103</v>
      </c>
    </row>
    <row r="18" spans="3:6">
      <c r="C18" s="1">
        <v>5</v>
      </c>
      <c r="D18" s="4">
        <v>47880</v>
      </c>
      <c r="E18" s="4">
        <f t="shared" si="0"/>
        <v>45305</v>
      </c>
      <c r="F18">
        <f t="shared" si="1"/>
        <v>2276.36062718542</v>
      </c>
    </row>
    <row r="19" spans="3:6">
      <c r="C19" s="1">
        <v>6</v>
      </c>
      <c r="D19" s="4">
        <v>48580</v>
      </c>
      <c r="E19" s="4">
        <f t="shared" si="0"/>
        <v>48230</v>
      </c>
      <c r="F19">
        <f t="shared" si="1"/>
        <v>1837.54251651492</v>
      </c>
    </row>
  </sheetData>
  <pageMargins left="0.699305555555556" right="0.699305555555556" top="0.75" bottom="0.75" header="0.3" footer="0.3"/>
  <pageSetup paperSize="9" orientation="portrait" horizontalDpi="2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财务预测和趋势分析</vt:lpstr>
      <vt:lpstr>资金需要量预测</vt:lpstr>
      <vt:lpstr>日常费用线性预测</vt:lpstr>
      <vt:lpstr>主营业务收入</vt:lpstr>
      <vt:lpstr>生产成本</vt:lpstr>
      <vt:lpstr>存货</vt:lpstr>
      <vt:lpstr>主营业务利润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zhg</dc:creator>
  <cp:lastModifiedBy>zhg</cp:lastModifiedBy>
  <dcterms:created xsi:type="dcterms:W3CDTF">2015-07-02T06:28:00Z</dcterms:created>
  <dcterms:modified xsi:type="dcterms:W3CDTF">2017-06-16T08:38:47Z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