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 firstSheet="1" activeTab="1"/>
  </bookViews>
  <sheets>
    <sheet name="普通年金现值与终值计算" sheetId="2" r:id="rId1"/>
    <sheet name="单利现值计算及资金变化" sheetId="8" r:id="rId2"/>
  </sheets>
  <calcPr calcId="145621"/>
</workbook>
</file>

<file path=xl/calcChain.xml><?xml version="1.0" encoding="utf-8"?>
<calcChain xmlns="http://schemas.openxmlformats.org/spreadsheetml/2006/main">
  <c r="C5" i="8" l="1"/>
  <c r="L8" i="8" s="1"/>
  <c r="L9" i="8" l="1"/>
  <c r="L10" i="8" s="1"/>
  <c r="D8" i="8"/>
  <c r="F8" i="8"/>
  <c r="H8" i="8"/>
  <c r="J8" i="8"/>
  <c r="N8" i="8"/>
  <c r="C8" i="8"/>
  <c r="E8" i="8"/>
  <c r="G8" i="8"/>
  <c r="I8" i="8"/>
  <c r="K8" i="8"/>
  <c r="M8" i="8"/>
  <c r="I9" i="8" l="1"/>
  <c r="I10" i="8" s="1"/>
  <c r="E9" i="8"/>
  <c r="E10" i="8" s="1"/>
  <c r="N9" i="8"/>
  <c r="N10" i="8" s="1"/>
  <c r="H9" i="8"/>
  <c r="H10" i="8" s="1"/>
  <c r="K9" i="8"/>
  <c r="K10" i="8" s="1"/>
  <c r="G9" i="8"/>
  <c r="G10" i="8" s="1"/>
  <c r="C9" i="8"/>
  <c r="C10" i="8" s="1"/>
  <c r="J9" i="8"/>
  <c r="J10" i="8" s="1"/>
  <c r="F9" i="8"/>
  <c r="F10" i="8" s="1"/>
  <c r="M9" i="8"/>
  <c r="M10" i="8" s="1"/>
  <c r="D9" i="8"/>
  <c r="D10" i="8" s="1"/>
  <c r="C16" i="2" l="1"/>
  <c r="C13" i="2"/>
  <c r="F4" i="2"/>
  <c r="C21" i="2" l="1"/>
  <c r="C20" i="2"/>
  <c r="C19" i="2"/>
  <c r="C18" i="2"/>
  <c r="C17" i="2"/>
  <c r="C14" i="2"/>
  <c r="C7" i="2"/>
  <c r="F10" i="2"/>
  <c r="F11" i="2"/>
  <c r="F12" i="2"/>
  <c r="F13" i="2"/>
  <c r="F14" i="2"/>
</calcChain>
</file>

<file path=xl/sharedStrings.xml><?xml version="1.0" encoding="utf-8"?>
<sst xmlns="http://schemas.openxmlformats.org/spreadsheetml/2006/main" count="50" uniqueCount="43">
  <si>
    <t>本金</t>
    <phoneticPr fontId="2" type="noConversion"/>
  </si>
  <si>
    <t>利息</t>
    <phoneticPr fontId="2" type="noConversion"/>
  </si>
  <si>
    <t>本利和</t>
    <phoneticPr fontId="2" type="noConversion"/>
  </si>
  <si>
    <t>年利率</t>
    <phoneticPr fontId="2" type="noConversion"/>
  </si>
  <si>
    <t>单位</t>
    <phoneticPr fontId="2" type="noConversion"/>
  </si>
  <si>
    <t>元</t>
    <phoneticPr fontId="2" type="noConversion"/>
  </si>
  <si>
    <t>普通年金现值与终值计算</t>
    <phoneticPr fontId="2" type="noConversion"/>
  </si>
  <si>
    <t>一、年金终值</t>
    <phoneticPr fontId="2" type="noConversion"/>
  </si>
  <si>
    <t>二、年金现值</t>
    <phoneticPr fontId="2" type="noConversion"/>
  </si>
  <si>
    <t>每月末存入金额</t>
    <phoneticPr fontId="2" type="noConversion"/>
  </si>
  <si>
    <t>应存入总金额</t>
    <phoneticPr fontId="2" type="noConversion"/>
  </si>
  <si>
    <t>年利率</t>
    <phoneticPr fontId="2" type="noConversion"/>
  </si>
  <si>
    <t>存款年限</t>
    <phoneticPr fontId="2" type="noConversion"/>
  </si>
  <si>
    <t>年金终值</t>
    <phoneticPr fontId="2" type="noConversion"/>
  </si>
  <si>
    <t>三、本金与利息偿还计算</t>
    <phoneticPr fontId="2" type="noConversion"/>
  </si>
  <si>
    <t>四、现阶段已还比例</t>
    <phoneticPr fontId="2" type="noConversion"/>
  </si>
  <si>
    <t>贷款额</t>
    <phoneticPr fontId="2" type="noConversion"/>
  </si>
  <si>
    <t>本金总额</t>
    <phoneticPr fontId="2" type="noConversion"/>
  </si>
  <si>
    <t>偿还时间</t>
    <phoneticPr fontId="2" type="noConversion"/>
  </si>
  <si>
    <t>利息总额</t>
    <phoneticPr fontId="2" type="noConversion"/>
  </si>
  <si>
    <t>利率</t>
    <phoneticPr fontId="2" type="noConversion"/>
  </si>
  <si>
    <t>已支付利息</t>
    <phoneticPr fontId="2" type="noConversion"/>
  </si>
  <si>
    <t>按年偿还</t>
    <phoneticPr fontId="2" type="noConversion"/>
  </si>
  <si>
    <t>已支付本金</t>
    <phoneticPr fontId="2" type="noConversion"/>
  </si>
  <si>
    <t>按月偿还</t>
    <phoneticPr fontId="2" type="noConversion"/>
  </si>
  <si>
    <t>已还比例</t>
    <phoneticPr fontId="2" type="noConversion"/>
  </si>
  <si>
    <t>第1个月应付利息</t>
    <phoneticPr fontId="2" type="noConversion"/>
  </si>
  <si>
    <t>最后一个月应付利息</t>
    <phoneticPr fontId="2" type="noConversion"/>
  </si>
  <si>
    <t>第1个月应付本金</t>
    <phoneticPr fontId="2" type="noConversion"/>
  </si>
  <si>
    <t>最后一个月应付本金</t>
    <phoneticPr fontId="2" type="noConversion"/>
  </si>
  <si>
    <t>第二年支付的利息</t>
    <phoneticPr fontId="2" type="noConversion"/>
  </si>
  <si>
    <t>第二年支付的本金</t>
    <phoneticPr fontId="2" type="noConversion"/>
  </si>
  <si>
    <t>公司名称</t>
    <phoneticPr fontId="2" type="noConversion"/>
  </si>
  <si>
    <t>华云信息有限公司</t>
    <phoneticPr fontId="2" type="noConversion"/>
  </si>
  <si>
    <t>财务部意见</t>
    <phoneticPr fontId="2" type="noConversion"/>
  </si>
  <si>
    <t>签字</t>
    <phoneticPr fontId="2" type="noConversion"/>
  </si>
  <si>
    <t>盖章</t>
    <phoneticPr fontId="2" type="noConversion"/>
  </si>
  <si>
    <r>
      <t xml:space="preserve">年 </t>
    </r>
    <r>
      <rPr>
        <sz val="12"/>
        <rFont val="宋体"/>
        <family val="3"/>
        <charset val="134"/>
      </rPr>
      <t xml:space="preserve">  月   日   </t>
    </r>
    <phoneticPr fontId="2" type="noConversion"/>
  </si>
  <si>
    <t>期望终值</t>
    <phoneticPr fontId="2" type="noConversion"/>
  </si>
  <si>
    <t>存款期限</t>
    <phoneticPr fontId="2" type="noConversion"/>
  </si>
  <si>
    <t>现值</t>
    <phoneticPr fontId="2" type="noConversion"/>
  </si>
  <si>
    <t>月份序列</t>
    <phoneticPr fontId="2" type="noConversion"/>
  </si>
  <si>
    <t>单利现值计算及资金变动图表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</si>
</sst>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￥&quot;#,##0;[Red]&quot;￥&quot;\-#,##0"/>
    <numFmt numFmtId="7" formatCode="&quot;￥&quot;#,##0.00;&quot;￥&quot;\-#,##0.00"/>
    <numFmt numFmtId="8" formatCode="&quot;￥&quot;#,##0.00;[Red]&quot;￥&quot;\-#,##0.00"/>
    <numFmt numFmtId="176" formatCode="0.00_ ;[Red]\-0.00\ "/>
    <numFmt numFmtId="177" formatCode="0.00_);[Red]\(0.00\)"/>
    <numFmt numFmtId="178" formatCode="&quot;￥&quot;#,##0_);[Red]\(&quot;￥&quot;#,##0\)"/>
    <numFmt numFmtId="180" formatCode="0_ "/>
    <numFmt numFmtId="181" formatCode="0.0000%"/>
    <numFmt numFmtId="182" formatCode="0.00_ "/>
    <numFmt numFmtId="183" formatCode="0.000_ ;[Red]\-0.000\ "/>
    <numFmt numFmtId="187" formatCode="0_ ;[Red]\-0\ "/>
  </numFmts>
  <fonts count="8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华文中宋"/>
      <family val="3"/>
      <charset val="134"/>
    </font>
    <font>
      <b/>
      <sz val="10"/>
      <color theme="0"/>
      <name val="宋体"/>
      <family val="3"/>
      <charset val="134"/>
    </font>
    <font>
      <b/>
      <sz val="2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0" fontId="3" fillId="0" borderId="1" xfId="0" applyNumberFormat="1" applyFont="1" applyBorder="1"/>
    <xf numFmtId="8" fontId="0" fillId="0" borderId="0" xfId="0" applyNumberFormat="1"/>
    <xf numFmtId="0" fontId="3" fillId="0" borderId="1" xfId="0" applyFont="1" applyBorder="1"/>
    <xf numFmtId="178" fontId="3" fillId="0" borderId="7" xfId="0" applyNumberFormat="1" applyFont="1" applyBorder="1"/>
    <xf numFmtId="10" fontId="3" fillId="0" borderId="7" xfId="0" applyNumberFormat="1" applyFont="1" applyBorder="1"/>
    <xf numFmtId="0" fontId="3" fillId="0" borderId="7" xfId="0" applyFont="1" applyBorder="1"/>
    <xf numFmtId="6" fontId="3" fillId="2" borderId="7" xfId="0" applyNumberFormat="1" applyFont="1" applyFill="1" applyBorder="1"/>
    <xf numFmtId="10" fontId="3" fillId="0" borderId="11" xfId="0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8" fontId="3" fillId="0" borderId="2" xfId="0" applyNumberFormat="1" applyFont="1" applyBorder="1"/>
    <xf numFmtId="8" fontId="3" fillId="2" borderId="2" xfId="0" applyNumberFormat="1" applyFont="1" applyFill="1" applyBorder="1"/>
    <xf numFmtId="8" fontId="3" fillId="2" borderId="6" xfId="0" applyNumberFormat="1" applyFont="1" applyFill="1" applyBorder="1"/>
    <xf numFmtId="7" fontId="3" fillId="0" borderId="6" xfId="0" applyNumberFormat="1" applyFont="1" applyBorder="1"/>
    <xf numFmtId="7" fontId="3" fillId="0" borderId="9" xfId="0" applyNumberFormat="1" applyFont="1" applyBorder="1"/>
    <xf numFmtId="10" fontId="3" fillId="0" borderId="0" xfId="0" applyNumberFormat="1" applyFont="1"/>
    <xf numFmtId="7" fontId="3" fillId="2" borderId="2" xfId="0" applyNumberFormat="1" applyFont="1" applyFill="1" applyBorder="1"/>
    <xf numFmtId="180" fontId="3" fillId="0" borderId="11" xfId="0" applyNumberFormat="1" applyFont="1" applyBorder="1"/>
    <xf numFmtId="181" fontId="3" fillId="0" borderId="0" xfId="0" applyNumberFormat="1" applyFont="1"/>
    <xf numFmtId="7" fontId="3" fillId="2" borderId="1" xfId="0" applyNumberFormat="1" applyFont="1" applyFill="1" applyBorder="1"/>
    <xf numFmtId="182" fontId="3" fillId="0" borderId="0" xfId="0" applyNumberFormat="1" applyFont="1"/>
    <xf numFmtId="8" fontId="3" fillId="2" borderId="11" xfId="0" applyNumberFormat="1" applyFont="1" applyFill="1" applyBorder="1"/>
    <xf numFmtId="183" fontId="3" fillId="0" borderId="0" xfId="0" applyNumberFormat="1" applyFont="1"/>
    <xf numFmtId="10" fontId="3" fillId="2" borderId="6" xfId="0" applyNumberFormat="1" applyFont="1" applyFill="1" applyBorder="1"/>
    <xf numFmtId="8" fontId="3" fillId="0" borderId="1" xfId="0" applyNumberFormat="1" applyFont="1" applyBorder="1"/>
    <xf numFmtId="8" fontId="3" fillId="2" borderId="14" xfId="0" applyNumberFormat="1" applyFont="1" applyFill="1" applyBorder="1"/>
    <xf numFmtId="0" fontId="0" fillId="0" borderId="0" xfId="0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15" xfId="0" applyBorder="1" applyAlignment="1">
      <alignment vertical="center"/>
    </xf>
    <xf numFmtId="0" fontId="3" fillId="0" borderId="12" xfId="0" applyFont="1" applyBorder="1"/>
    <xf numFmtId="0" fontId="3" fillId="0" borderId="0" xfId="0" applyFont="1" applyBorder="1"/>
    <xf numFmtId="0" fontId="3" fillId="0" borderId="4" xfId="0" applyFont="1" applyBorder="1"/>
    <xf numFmtId="10" fontId="3" fillId="0" borderId="0" xfId="0" applyNumberFormat="1" applyFont="1" applyBorder="1"/>
    <xf numFmtId="181" fontId="3" fillId="0" borderId="0" xfId="0" applyNumberFormat="1" applyFont="1" applyBorder="1"/>
    <xf numFmtId="182" fontId="3" fillId="0" borderId="0" xfId="0" applyNumberFormat="1" applyFont="1" applyBorder="1"/>
    <xf numFmtId="183" fontId="3" fillId="0" borderId="0" xfId="0" applyNumberFormat="1" applyFont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10" fontId="6" fillId="3" borderId="3" xfId="0" applyNumberFormat="1" applyFont="1" applyFill="1" applyBorder="1"/>
    <xf numFmtId="181" fontId="6" fillId="3" borderId="4" xfId="0" applyNumberFormat="1" applyFont="1" applyFill="1" applyBorder="1"/>
    <xf numFmtId="182" fontId="6" fillId="3" borderId="4" xfId="0" applyNumberFormat="1" applyFont="1" applyFill="1" applyBorder="1"/>
    <xf numFmtId="183" fontId="6" fillId="3" borderId="4" xfId="0" applyNumberFormat="1" applyFont="1" applyFill="1" applyBorder="1"/>
    <xf numFmtId="0" fontId="6" fillId="3" borderId="8" xfId="0" applyFont="1" applyFill="1" applyBorder="1"/>
    <xf numFmtId="0" fontId="6" fillId="3" borderId="10" xfId="0" applyFont="1" applyFill="1" applyBorder="1"/>
    <xf numFmtId="0" fontId="6" fillId="3" borderId="13" xfId="0" applyFont="1" applyFill="1" applyBorder="1"/>
    <xf numFmtId="187" fontId="3" fillId="0" borderId="7" xfId="0" applyNumberFormat="1" applyFont="1" applyBorder="1"/>
    <xf numFmtId="176" fontId="3" fillId="0" borderId="0" xfId="0" applyNumberFormat="1" applyFont="1"/>
    <xf numFmtId="177" fontId="3" fillId="0" borderId="0" xfId="0" applyNumberFormat="1" applyFont="1"/>
    <xf numFmtId="0" fontId="3" fillId="5" borderId="7" xfId="0" applyFont="1" applyFill="1" applyBorder="1"/>
    <xf numFmtId="176" fontId="3" fillId="5" borderId="7" xfId="0" applyNumberFormat="1" applyFont="1" applyFill="1" applyBorder="1"/>
    <xf numFmtId="177" fontId="3" fillId="5" borderId="7" xfId="0" applyNumberFormat="1" applyFont="1" applyFill="1" applyBorder="1"/>
    <xf numFmtId="0" fontId="3" fillId="5" borderId="7" xfId="0" applyNumberFormat="1" applyFont="1" applyFill="1" applyBorder="1"/>
    <xf numFmtId="0" fontId="1" fillId="0" borderId="3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zh-CN" altLang="en-US" sz="1600">
                <a:latin typeface="Arial" pitchFamily="34" charset="0"/>
                <a:cs typeface="Arial" pitchFamily="34" charset="0"/>
              </a:rPr>
              <a:t>本金、利息及本利和变化图表</a:t>
            </a:r>
          </a:p>
        </c:rich>
      </c:tx>
      <c:layout>
        <c:manualLayout>
          <c:xMode val="edge"/>
          <c:yMode val="edge"/>
          <c:x val="0.40432139387357119"/>
          <c:y val="3.3426183844011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21493237900713E-2"/>
          <c:y val="0.17270194986072424"/>
          <c:w val="0.68724348882327113"/>
          <c:h val="0.71030640668523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单利现值计算及资金变化!$B$8</c:f>
              <c:strCache>
                <c:ptCount val="1"/>
                <c:pt idx="0">
                  <c:v>本金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单利现值计算及资金变化!$C$7:$N$7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</c:numCache>
            </c:numRef>
          </c:cat>
          <c:val>
            <c:numRef>
              <c:f>单利现值计算及资金变化!$C$8:$N$8</c:f>
              <c:numCache>
                <c:formatCode>0_ ;[Red]\-0\ </c:formatCode>
                <c:ptCount val="12"/>
                <c:pt idx="0">
                  <c:v>269662.92134831462</c:v>
                </c:pt>
                <c:pt idx="1">
                  <c:v>269662.92134831462</c:v>
                </c:pt>
                <c:pt idx="2">
                  <c:v>269662.92134831462</c:v>
                </c:pt>
                <c:pt idx="3">
                  <c:v>269662.92134831462</c:v>
                </c:pt>
                <c:pt idx="4">
                  <c:v>269662.92134831462</c:v>
                </c:pt>
                <c:pt idx="5">
                  <c:v>269662.92134831462</c:v>
                </c:pt>
                <c:pt idx="6">
                  <c:v>269662.92134831462</c:v>
                </c:pt>
                <c:pt idx="7">
                  <c:v>269662.92134831462</c:v>
                </c:pt>
                <c:pt idx="8">
                  <c:v>269662.92134831462</c:v>
                </c:pt>
                <c:pt idx="9">
                  <c:v>269662.92134831462</c:v>
                </c:pt>
                <c:pt idx="10">
                  <c:v>269662.92134831462</c:v>
                </c:pt>
                <c:pt idx="11">
                  <c:v>269662.92134831462</c:v>
                </c:pt>
              </c:numCache>
            </c:numRef>
          </c:val>
        </c:ser>
        <c:ser>
          <c:idx val="3"/>
          <c:order val="2"/>
          <c:tx>
            <c:strRef>
              <c:f>单利现值计算及资金变化!$B$10</c:f>
              <c:strCache>
                <c:ptCount val="1"/>
                <c:pt idx="0">
                  <c:v>本利和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cat>
            <c:numRef>
              <c:f>单利现值计算及资金变化!$C$7:$N$7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</c:numCache>
            </c:numRef>
          </c:cat>
          <c:val>
            <c:numRef>
              <c:f>单利现值计算及资金变化!$C$10:$N$10</c:f>
              <c:numCache>
                <c:formatCode>0_ ;[Red]\-0\ </c:formatCode>
                <c:ptCount val="12"/>
                <c:pt idx="0">
                  <c:v>272191.01123595505</c:v>
                </c:pt>
                <c:pt idx="1">
                  <c:v>274719.10112359549</c:v>
                </c:pt>
                <c:pt idx="2">
                  <c:v>277247.19101123599</c:v>
                </c:pt>
                <c:pt idx="3">
                  <c:v>279775.28089887643</c:v>
                </c:pt>
                <c:pt idx="4">
                  <c:v>282303.37078651687</c:v>
                </c:pt>
                <c:pt idx="5">
                  <c:v>284831.46067415731</c:v>
                </c:pt>
                <c:pt idx="6">
                  <c:v>287359.55056179775</c:v>
                </c:pt>
                <c:pt idx="7">
                  <c:v>289887.64044943819</c:v>
                </c:pt>
                <c:pt idx="8">
                  <c:v>292415.73033707868</c:v>
                </c:pt>
                <c:pt idx="9">
                  <c:v>294943.82022471912</c:v>
                </c:pt>
                <c:pt idx="10">
                  <c:v>297471.91011235956</c:v>
                </c:pt>
                <c:pt idx="11">
                  <c:v>300000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029312"/>
        <c:axId val="288035584"/>
      </c:barChart>
      <c:lineChart>
        <c:grouping val="standard"/>
        <c:varyColors val="0"/>
        <c:ser>
          <c:idx val="2"/>
          <c:order val="1"/>
          <c:tx>
            <c:strRef>
              <c:f>单利现值计算及资金变化!$B$9</c:f>
              <c:strCache>
                <c:ptCount val="1"/>
                <c:pt idx="0">
                  <c:v>利息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</c:marker>
          <c:val>
            <c:numRef>
              <c:f>单利现值计算及资金变化!$C$9:$N$9</c:f>
              <c:numCache>
                <c:formatCode>0_ ;[Red]\-0\ </c:formatCode>
                <c:ptCount val="12"/>
                <c:pt idx="0">
                  <c:v>2528.0898876404494</c:v>
                </c:pt>
                <c:pt idx="1">
                  <c:v>5056.1797752808989</c:v>
                </c:pt>
                <c:pt idx="2">
                  <c:v>7584.2696629213478</c:v>
                </c:pt>
                <c:pt idx="3">
                  <c:v>10112.359550561798</c:v>
                </c:pt>
                <c:pt idx="4">
                  <c:v>12640.449438202246</c:v>
                </c:pt>
                <c:pt idx="5">
                  <c:v>15168.539325842696</c:v>
                </c:pt>
                <c:pt idx="6">
                  <c:v>17696.629213483142</c:v>
                </c:pt>
                <c:pt idx="7">
                  <c:v>20224.719101123595</c:v>
                </c:pt>
                <c:pt idx="8">
                  <c:v>22752.808988764042</c:v>
                </c:pt>
                <c:pt idx="9">
                  <c:v>25280.898876404492</c:v>
                </c:pt>
                <c:pt idx="10">
                  <c:v>27808.988764044941</c:v>
                </c:pt>
                <c:pt idx="11">
                  <c:v>30337.078651685391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051200"/>
        <c:axId val="288037120"/>
      </c:lineChart>
      <c:catAx>
        <c:axId val="28802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80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8035584"/>
        <c:scaling>
          <c:orientation val="minMax"/>
        </c:scaling>
        <c:delete val="0"/>
        <c:axPos val="l"/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88029312"/>
        <c:crosses val="autoZero"/>
        <c:crossBetween val="between"/>
      </c:valAx>
      <c:valAx>
        <c:axId val="288037120"/>
        <c:scaling>
          <c:orientation val="minMax"/>
        </c:scaling>
        <c:delete val="0"/>
        <c:axPos val="r"/>
        <c:numFmt formatCode="0_ ;[Red]\-0\ " sourceLinked="1"/>
        <c:majorTickMark val="out"/>
        <c:minorTickMark val="none"/>
        <c:tickLblPos val="nextTo"/>
        <c:crossAx val="288051200"/>
        <c:crosses val="max"/>
        <c:crossBetween val="between"/>
      </c:valAx>
      <c:catAx>
        <c:axId val="288051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8803712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16959150108452"/>
          <c:y val="0.42618384401114207"/>
          <c:w val="0.13683035997311929"/>
          <c:h val="0.217772291977016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gradFill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0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10</xdr:row>
      <xdr:rowOff>104776</xdr:rowOff>
    </xdr:from>
    <xdr:to>
      <xdr:col>14</xdr:col>
      <xdr:colOff>76200</xdr:colOff>
      <xdr:row>30</xdr:row>
      <xdr:rowOff>9526</xdr:rowOff>
    </xdr:to>
    <xdr:graphicFrame macro="">
      <xdr:nvGraphicFramePr>
        <xdr:cNvPr id="4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25"/>
  <sheetViews>
    <sheetView showGridLines="0" workbookViewId="0">
      <selection activeCell="H22" sqref="H22"/>
    </sheetView>
  </sheetViews>
  <sheetFormatPr defaultRowHeight="14.25" x14ac:dyDescent="0.15"/>
  <cols>
    <col min="1" max="1" width="3.25" customWidth="1"/>
    <col min="2" max="2" width="19.125" customWidth="1"/>
    <col min="3" max="3" width="24.875" customWidth="1"/>
    <col min="4" max="4" width="1.875" customWidth="1"/>
    <col min="5" max="5" width="18" customWidth="1"/>
    <col min="6" max="6" width="20.125" customWidth="1"/>
    <col min="7" max="13" width="12.75" bestFit="1" customWidth="1"/>
    <col min="14" max="14" width="12.125" customWidth="1"/>
  </cols>
  <sheetData>
    <row r="1" spans="2:14" ht="28.5" x14ac:dyDescent="0.15">
      <c r="B1" s="71" t="s">
        <v>6</v>
      </c>
      <c r="C1" s="71"/>
      <c r="D1" s="71"/>
      <c r="E1" s="71"/>
      <c r="F1" s="71"/>
    </row>
    <row r="2" spans="2:14" ht="18" customHeight="1" x14ac:dyDescent="0.15">
      <c r="B2" s="9" t="s">
        <v>32</v>
      </c>
      <c r="C2" s="9" t="s">
        <v>33</v>
      </c>
      <c r="D2" s="9"/>
      <c r="E2" s="9" t="s">
        <v>4</v>
      </c>
      <c r="F2" s="9" t="s">
        <v>5</v>
      </c>
    </row>
    <row r="3" spans="2:14" s="10" customFormat="1" ht="27.75" customHeight="1" thickBot="1" x14ac:dyDescent="0.2">
      <c r="B3" s="66" t="s">
        <v>7</v>
      </c>
      <c r="C3" s="66"/>
      <c r="E3" s="66" t="s">
        <v>8</v>
      </c>
      <c r="F3" s="66"/>
    </row>
    <row r="4" spans="2:14" s="10" customFormat="1" ht="15" customHeight="1" x14ac:dyDescent="0.15">
      <c r="B4" s="37" t="s">
        <v>9</v>
      </c>
      <c r="C4" s="11">
        <v>5000</v>
      </c>
      <c r="D4" s="30"/>
      <c r="E4" s="37" t="s">
        <v>10</v>
      </c>
      <c r="F4" s="12">
        <f>PV(F5,F6,0,-F7,0)</f>
        <v>45425.511197054926</v>
      </c>
    </row>
    <row r="5" spans="2:14" s="10" customFormat="1" ht="15" customHeight="1" x14ac:dyDescent="0.15">
      <c r="B5" s="38" t="s">
        <v>11</v>
      </c>
      <c r="C5" s="1">
        <v>3.2500000000000001E-2</v>
      </c>
      <c r="D5" s="31"/>
      <c r="E5" s="38" t="s">
        <v>11</v>
      </c>
      <c r="F5" s="1">
        <v>3.2500000000000001E-2</v>
      </c>
    </row>
    <row r="6" spans="2:14" s="10" customFormat="1" ht="15" customHeight="1" x14ac:dyDescent="0.15">
      <c r="B6" s="38" t="s">
        <v>12</v>
      </c>
      <c r="C6" s="3">
        <v>3</v>
      </c>
      <c r="D6" s="31"/>
      <c r="E6" s="38" t="s">
        <v>12</v>
      </c>
      <c r="F6" s="3">
        <v>3</v>
      </c>
    </row>
    <row r="7" spans="2:14" s="10" customFormat="1" ht="15" customHeight="1" thickBot="1" x14ac:dyDescent="0.2">
      <c r="B7" s="39" t="s">
        <v>13</v>
      </c>
      <c r="C7" s="13">
        <f>FV(C5/12,C6*12,-C4)</f>
        <v>188799.06581049567</v>
      </c>
      <c r="D7" s="31"/>
      <c r="E7" s="39" t="s">
        <v>13</v>
      </c>
      <c r="F7" s="14">
        <v>50000</v>
      </c>
    </row>
    <row r="8" spans="2:14" s="10" customFormat="1" ht="15" customHeight="1" x14ac:dyDescent="0.15">
      <c r="B8" s="32"/>
      <c r="C8" s="31"/>
      <c r="D8" s="31"/>
      <c r="E8" s="31"/>
      <c r="F8" s="3"/>
    </row>
    <row r="9" spans="2:14" s="10" customFormat="1" ht="15" customHeight="1" thickBot="1" x14ac:dyDescent="0.2">
      <c r="B9" s="67" t="s">
        <v>14</v>
      </c>
      <c r="C9" s="68"/>
      <c r="D9" s="31"/>
      <c r="E9" s="69" t="s">
        <v>15</v>
      </c>
      <c r="F9" s="70"/>
    </row>
    <row r="10" spans="2:14" s="10" customFormat="1" ht="15" customHeight="1" x14ac:dyDescent="0.15">
      <c r="B10" s="44" t="s">
        <v>16</v>
      </c>
      <c r="C10" s="15">
        <v>500000</v>
      </c>
      <c r="D10" s="33"/>
      <c r="E10" s="40" t="s">
        <v>17</v>
      </c>
      <c r="F10" s="17">
        <f>C10</f>
        <v>500000</v>
      </c>
      <c r="G10" s="16"/>
      <c r="H10" s="16"/>
      <c r="I10" s="16"/>
      <c r="J10" s="16"/>
      <c r="K10" s="16"/>
      <c r="L10" s="16"/>
      <c r="M10" s="16"/>
      <c r="N10" s="16"/>
    </row>
    <row r="11" spans="2:14" s="10" customFormat="1" ht="15" customHeight="1" x14ac:dyDescent="0.15">
      <c r="B11" s="45" t="s">
        <v>18</v>
      </c>
      <c r="C11" s="18">
        <v>10</v>
      </c>
      <c r="D11" s="34"/>
      <c r="E11" s="41" t="s">
        <v>19</v>
      </c>
      <c r="F11" s="20">
        <f>C10*C12*C11</f>
        <v>450000</v>
      </c>
      <c r="G11" s="19"/>
      <c r="H11" s="19"/>
      <c r="I11" s="19"/>
      <c r="J11" s="19"/>
      <c r="K11" s="19"/>
      <c r="L11" s="19"/>
      <c r="M11" s="19"/>
      <c r="N11" s="19"/>
    </row>
    <row r="12" spans="2:14" s="10" customFormat="1" ht="15" customHeight="1" x14ac:dyDescent="0.15">
      <c r="B12" s="45" t="s">
        <v>20</v>
      </c>
      <c r="C12" s="8">
        <v>0.09</v>
      </c>
      <c r="D12" s="35"/>
      <c r="E12" s="42" t="s">
        <v>21</v>
      </c>
      <c r="F12" s="20">
        <f>ABS(CUMIPMT(C12/12,C11*12,C10,1,24,0))</f>
        <v>84345.454457759159</v>
      </c>
      <c r="G12" s="21"/>
      <c r="H12" s="21"/>
      <c r="I12" s="21"/>
      <c r="J12" s="21"/>
      <c r="K12" s="21"/>
      <c r="L12" s="21"/>
      <c r="M12" s="21"/>
      <c r="N12" s="21"/>
    </row>
    <row r="13" spans="2:14" s="10" customFormat="1" ht="15" customHeight="1" x14ac:dyDescent="0.15">
      <c r="B13" s="45" t="s">
        <v>22</v>
      </c>
      <c r="C13" s="22">
        <f>PMT(C12,C11,C10)</f>
        <v>-77910.044954516881</v>
      </c>
      <c r="D13" s="36"/>
      <c r="E13" s="43" t="s">
        <v>23</v>
      </c>
      <c r="F13" s="20">
        <f>ABS(CUMPRINC(C12/12,C11*12,C10,1,24,0))</f>
        <v>67665.474042540212</v>
      </c>
      <c r="G13" s="23"/>
      <c r="H13" s="23"/>
      <c r="I13" s="23"/>
      <c r="J13" s="23"/>
      <c r="K13" s="23"/>
      <c r="L13" s="23"/>
      <c r="M13" s="23"/>
      <c r="N13" s="23"/>
    </row>
    <row r="14" spans="2:14" s="10" customFormat="1" ht="15" customHeight="1" thickBot="1" x14ac:dyDescent="0.2">
      <c r="B14" s="45" t="s">
        <v>24</v>
      </c>
      <c r="C14" s="22">
        <f>PMT(C12/12,C11*12,C10)</f>
        <v>-6333.7886875124741</v>
      </c>
      <c r="D14" s="31"/>
      <c r="E14" s="39" t="s">
        <v>25</v>
      </c>
      <c r="F14" s="24">
        <f>(F12+F13)/(F10+F11)</f>
        <v>0.16001150368452566</v>
      </c>
    </row>
    <row r="15" spans="2:14" s="10" customFormat="1" ht="15" customHeight="1" x14ac:dyDescent="0.15">
      <c r="B15" s="38"/>
      <c r="C15" s="25"/>
      <c r="D15" s="31"/>
      <c r="E15" s="31"/>
      <c r="F15" s="3"/>
    </row>
    <row r="16" spans="2:14" s="10" customFormat="1" ht="15" customHeight="1" x14ac:dyDescent="0.15">
      <c r="B16" s="45" t="s">
        <v>26</v>
      </c>
      <c r="C16" s="22">
        <f>IPMT(C12/12,1,C11*12,C10)</f>
        <v>-3750</v>
      </c>
      <c r="D16" s="31"/>
      <c r="E16" s="31"/>
      <c r="F16" s="3"/>
    </row>
    <row r="17" spans="2:6" s="10" customFormat="1" ht="15" customHeight="1" x14ac:dyDescent="0.15">
      <c r="B17" s="45" t="s">
        <v>27</v>
      </c>
      <c r="C17" s="22">
        <f>IPMT(C12/12,C11*12,C11*12,C10)</f>
        <v>-47.149791718455148</v>
      </c>
      <c r="D17" s="31"/>
      <c r="E17" s="31"/>
      <c r="F17" s="3"/>
    </row>
    <row r="18" spans="2:6" s="10" customFormat="1" ht="15" customHeight="1" x14ac:dyDescent="0.15">
      <c r="B18" s="45" t="s">
        <v>28</v>
      </c>
      <c r="C18" s="22">
        <f>PPMT(C12/12,1,C11*12,C10)</f>
        <v>-2583.7886875124746</v>
      </c>
      <c r="D18" s="31"/>
      <c r="E18" s="31"/>
      <c r="F18" s="3"/>
    </row>
    <row r="19" spans="2:6" s="10" customFormat="1" ht="15" customHeight="1" x14ac:dyDescent="0.15">
      <c r="B19" s="45" t="s">
        <v>29</v>
      </c>
      <c r="C19" s="22">
        <f>PPMT(C12/12,C11*12,C11*12,C10)</f>
        <v>-6286.6388957940198</v>
      </c>
      <c r="D19" s="31"/>
      <c r="E19" s="31"/>
      <c r="F19" s="3"/>
    </row>
    <row r="20" spans="2:6" s="10" customFormat="1" ht="15" customHeight="1" x14ac:dyDescent="0.15">
      <c r="B20" s="45" t="s">
        <v>30</v>
      </c>
      <c r="C20" s="22">
        <f>CUMIPMT(C12/12,C11*12,C10,13,24,0)</f>
        <v>-40656.950342666321</v>
      </c>
      <c r="D20" s="31"/>
      <c r="E20" s="31"/>
      <c r="F20" s="3"/>
    </row>
    <row r="21" spans="2:6" s="10" customFormat="1" ht="15" customHeight="1" thickBot="1" x14ac:dyDescent="0.2">
      <c r="B21" s="46" t="s">
        <v>31</v>
      </c>
      <c r="C21" s="26">
        <f>CUMPRINC(C12/12,C11*12,C10,13,24,0)</f>
        <v>-35348.513907483364</v>
      </c>
      <c r="D21" s="31"/>
      <c r="E21" s="31"/>
      <c r="F21" s="3"/>
    </row>
    <row r="22" spans="2:6" ht="37.5" customHeight="1" x14ac:dyDescent="0.15">
      <c r="B22" s="54" t="s">
        <v>34</v>
      </c>
      <c r="C22" s="55"/>
      <c r="D22" s="28"/>
      <c r="E22" s="60" t="s">
        <v>34</v>
      </c>
      <c r="F22" s="61"/>
    </row>
    <row r="23" spans="2:6" ht="24.95" customHeight="1" x14ac:dyDescent="0.15">
      <c r="B23" s="56" t="s">
        <v>35</v>
      </c>
      <c r="C23" s="57"/>
      <c r="D23" s="27"/>
      <c r="E23" s="62" t="s">
        <v>35</v>
      </c>
      <c r="F23" s="63"/>
    </row>
    <row r="24" spans="2:6" ht="24.95" customHeight="1" x14ac:dyDescent="0.15">
      <c r="B24" s="56" t="s">
        <v>36</v>
      </c>
      <c r="C24" s="57"/>
      <c r="D24" s="27"/>
      <c r="E24" s="62" t="s">
        <v>36</v>
      </c>
      <c r="F24" s="63"/>
    </row>
    <row r="25" spans="2:6" ht="24.95" customHeight="1" thickBot="1" x14ac:dyDescent="0.2">
      <c r="B25" s="58" t="s">
        <v>37</v>
      </c>
      <c r="C25" s="59"/>
      <c r="D25" s="29"/>
      <c r="E25" s="64" t="s">
        <v>37</v>
      </c>
      <c r="F25" s="65"/>
    </row>
  </sheetData>
  <mergeCells count="13">
    <mergeCell ref="B3:C3"/>
    <mergeCell ref="E3:F3"/>
    <mergeCell ref="B9:C9"/>
    <mergeCell ref="E9:F9"/>
    <mergeCell ref="B1:F1"/>
    <mergeCell ref="B22:C22"/>
    <mergeCell ref="B23:C23"/>
    <mergeCell ref="B24:C24"/>
    <mergeCell ref="B25:C25"/>
    <mergeCell ref="E22:F22"/>
    <mergeCell ref="E23:F23"/>
    <mergeCell ref="E24:F24"/>
    <mergeCell ref="E25:F25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showGridLines="0" tabSelected="1" workbookViewId="0">
      <selection activeCell="A2" sqref="A2:E2"/>
    </sheetView>
  </sheetViews>
  <sheetFormatPr defaultRowHeight="14.25" x14ac:dyDescent="0.15"/>
  <cols>
    <col min="2" max="2" width="11.375" bestFit="1" customWidth="1"/>
    <col min="3" max="3" width="10.125" bestFit="1" customWidth="1"/>
    <col min="4" max="14" width="7.625" bestFit="1" customWidth="1"/>
  </cols>
  <sheetData>
    <row r="1" spans="2:14" ht="40.5" customHeight="1" x14ac:dyDescent="0.15">
      <c r="B1" s="72" t="s">
        <v>42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2:14" x14ac:dyDescent="0.15">
      <c r="B2" s="50" t="s">
        <v>38</v>
      </c>
      <c r="C2" s="4">
        <v>300000</v>
      </c>
      <c r="E2" s="2"/>
    </row>
    <row r="3" spans="2:14" x14ac:dyDescent="0.15">
      <c r="B3" s="50" t="s">
        <v>3</v>
      </c>
      <c r="C3" s="5">
        <v>3.7499999999999999E-2</v>
      </c>
    </row>
    <row r="4" spans="2:14" x14ac:dyDescent="0.15">
      <c r="B4" s="50" t="s">
        <v>39</v>
      </c>
      <c r="C4" s="6">
        <v>3</v>
      </c>
    </row>
    <row r="5" spans="2:14" x14ac:dyDescent="0.15">
      <c r="B5" s="50" t="s">
        <v>40</v>
      </c>
      <c r="C5" s="7">
        <f>C2*(1/(1+C3*C4))</f>
        <v>269662.92134831462</v>
      </c>
    </row>
    <row r="7" spans="2:14" s="10" customFormat="1" ht="12" x14ac:dyDescent="0.15">
      <c r="B7" s="50" t="s">
        <v>41</v>
      </c>
      <c r="C7" s="53">
        <v>3</v>
      </c>
      <c r="D7" s="53">
        <v>6</v>
      </c>
      <c r="E7" s="53">
        <v>9</v>
      </c>
      <c r="F7" s="53">
        <v>12</v>
      </c>
      <c r="G7" s="53">
        <v>15</v>
      </c>
      <c r="H7" s="53">
        <v>18</v>
      </c>
      <c r="I7" s="53">
        <v>21</v>
      </c>
      <c r="J7" s="53">
        <v>24</v>
      </c>
      <c r="K7" s="53">
        <v>27</v>
      </c>
      <c r="L7" s="53">
        <v>30</v>
      </c>
      <c r="M7" s="53">
        <v>33</v>
      </c>
      <c r="N7" s="53">
        <v>36</v>
      </c>
    </row>
    <row r="8" spans="2:14" s="48" customFormat="1" ht="12" x14ac:dyDescent="0.15">
      <c r="B8" s="51" t="s">
        <v>0</v>
      </c>
      <c r="C8" s="47">
        <f t="shared" ref="C8:N8" si="0">$C$5</f>
        <v>269662.92134831462</v>
      </c>
      <c r="D8" s="47">
        <f t="shared" si="0"/>
        <v>269662.92134831462</v>
      </c>
      <c r="E8" s="47">
        <f t="shared" si="0"/>
        <v>269662.92134831462</v>
      </c>
      <c r="F8" s="47">
        <f t="shared" si="0"/>
        <v>269662.92134831462</v>
      </c>
      <c r="G8" s="47">
        <f t="shared" si="0"/>
        <v>269662.92134831462</v>
      </c>
      <c r="H8" s="47">
        <f t="shared" si="0"/>
        <v>269662.92134831462</v>
      </c>
      <c r="I8" s="47">
        <f t="shared" si="0"/>
        <v>269662.92134831462</v>
      </c>
      <c r="J8" s="47">
        <f t="shared" si="0"/>
        <v>269662.92134831462</v>
      </c>
      <c r="K8" s="47">
        <f t="shared" si="0"/>
        <v>269662.92134831462</v>
      </c>
      <c r="L8" s="47">
        <f t="shared" si="0"/>
        <v>269662.92134831462</v>
      </c>
      <c r="M8" s="47">
        <f t="shared" si="0"/>
        <v>269662.92134831462</v>
      </c>
      <c r="N8" s="47">
        <f t="shared" si="0"/>
        <v>269662.92134831462</v>
      </c>
    </row>
    <row r="9" spans="2:14" s="49" customFormat="1" ht="12" x14ac:dyDescent="0.15">
      <c r="B9" s="52" t="s">
        <v>1</v>
      </c>
      <c r="C9" s="47">
        <f t="shared" ref="C9:N9" si="1">C8*($C$3/12*C7)</f>
        <v>2528.0898876404494</v>
      </c>
      <c r="D9" s="47">
        <f t="shared" si="1"/>
        <v>5056.1797752808989</v>
      </c>
      <c r="E9" s="47">
        <f t="shared" si="1"/>
        <v>7584.2696629213478</v>
      </c>
      <c r="F9" s="47">
        <f t="shared" si="1"/>
        <v>10112.359550561798</v>
      </c>
      <c r="G9" s="47">
        <f t="shared" si="1"/>
        <v>12640.449438202246</v>
      </c>
      <c r="H9" s="47">
        <f t="shared" si="1"/>
        <v>15168.539325842696</v>
      </c>
      <c r="I9" s="47">
        <f t="shared" si="1"/>
        <v>17696.629213483142</v>
      </c>
      <c r="J9" s="47">
        <f t="shared" si="1"/>
        <v>20224.719101123595</v>
      </c>
      <c r="K9" s="47">
        <f t="shared" si="1"/>
        <v>22752.808988764042</v>
      </c>
      <c r="L9" s="47">
        <f t="shared" si="1"/>
        <v>25280.898876404492</v>
      </c>
      <c r="M9" s="47">
        <f t="shared" si="1"/>
        <v>27808.988764044941</v>
      </c>
      <c r="N9" s="47">
        <f t="shared" si="1"/>
        <v>30337.078651685391</v>
      </c>
    </row>
    <row r="10" spans="2:14" s="10" customFormat="1" ht="12" x14ac:dyDescent="0.15">
      <c r="B10" s="50" t="s">
        <v>2</v>
      </c>
      <c r="C10" s="47">
        <f t="shared" ref="C10:N10" si="2">C8+C9</f>
        <v>272191.01123595505</v>
      </c>
      <c r="D10" s="47">
        <f t="shared" si="2"/>
        <v>274719.10112359549</v>
      </c>
      <c r="E10" s="47">
        <f t="shared" si="2"/>
        <v>277247.19101123599</v>
      </c>
      <c r="F10" s="47">
        <f t="shared" si="2"/>
        <v>279775.28089887643</v>
      </c>
      <c r="G10" s="47">
        <f t="shared" si="2"/>
        <v>282303.37078651687</v>
      </c>
      <c r="H10" s="47">
        <f t="shared" si="2"/>
        <v>284831.46067415731</v>
      </c>
      <c r="I10" s="47">
        <f t="shared" si="2"/>
        <v>287359.55056179775</v>
      </c>
      <c r="J10" s="47">
        <f t="shared" si="2"/>
        <v>289887.64044943819</v>
      </c>
      <c r="K10" s="47">
        <f t="shared" si="2"/>
        <v>292415.73033707868</v>
      </c>
      <c r="L10" s="47">
        <f t="shared" si="2"/>
        <v>294943.82022471912</v>
      </c>
      <c r="M10" s="47">
        <f t="shared" si="2"/>
        <v>297471.91011235956</v>
      </c>
      <c r="N10" s="47">
        <f t="shared" si="2"/>
        <v>300000</v>
      </c>
    </row>
  </sheetData>
  <mergeCells count="1">
    <mergeCell ref="B1:L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普通年金现值与终值计算</vt:lpstr>
      <vt:lpstr>单利现值计算及资金变化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2012-08-28T03:45:03Z</dcterms:modified>
</cp:coreProperties>
</file>