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新建文件夹\财务\近1000套财务表格\财务表格\"/>
    </mc:Choice>
  </mc:AlternateContent>
  <bookViews>
    <workbookView xWindow="990" yWindow="930" windowWidth="9630" windowHeight="5430" tabRatio="860" activeTab="9"/>
  </bookViews>
  <sheets>
    <sheet name="财务比较分析 " sheetId="6" r:id="rId1"/>
    <sheet name="财务比较分析" sheetId="5" r:id="rId2"/>
    <sheet name="资产负债表" sheetId="4" r:id="rId3"/>
    <sheet name="利润表" sheetId="2" r:id="rId4"/>
    <sheet name="Chart1" sheetId="10" r:id="rId5"/>
    <sheet name="杜邦" sheetId="12" r:id="rId6"/>
    <sheet name="财务趋势分析" sheetId="7" r:id="rId7"/>
    <sheet name="杜邦分析" sheetId="11" r:id="rId8"/>
    <sheet name="财务分析主界面" sheetId="13" r:id="rId9"/>
    <sheet name="财务比率分析" sheetId="3" r:id="rId10"/>
  </sheets>
  <externalReferences>
    <externalReference r:id="rId11"/>
  </externalReferences>
  <definedNames>
    <definedName name="期初余额">[1]总账!$D$2:$D$25</definedName>
    <definedName name="期末余额">[1]总账!$G$2:$G$25</definedName>
    <definedName name="总账科目">[1]总账!$A$2:$A$25</definedName>
  </definedNames>
  <calcPr calcId="152511"/>
</workbook>
</file>

<file path=xl/calcChain.xml><?xml version="1.0" encoding="utf-8"?>
<calcChain xmlns="http://schemas.openxmlformats.org/spreadsheetml/2006/main">
  <c r="Q19" i="12" l="1"/>
  <c r="O19" i="12"/>
  <c r="M19" i="12"/>
  <c r="K19" i="12"/>
  <c r="O15" i="12" s="1"/>
  <c r="Q18" i="12"/>
  <c r="O18" i="12"/>
  <c r="M18" i="12"/>
  <c r="K18" i="12"/>
  <c r="K15" i="12" s="1"/>
  <c r="G18" i="12"/>
  <c r="E18" i="12"/>
  <c r="C18" i="12"/>
  <c r="A18" i="12"/>
  <c r="C15" i="12" s="1"/>
  <c r="E15" i="12"/>
  <c r="A15" i="12"/>
  <c r="I12" i="12"/>
  <c r="G12" i="12"/>
  <c r="K6" i="12"/>
  <c r="K6" i="11"/>
  <c r="A15" i="11"/>
  <c r="A18" i="11"/>
  <c r="C18" i="11"/>
  <c r="E18" i="11"/>
  <c r="G18" i="11"/>
  <c r="E15" i="11"/>
  <c r="G12" i="11"/>
  <c r="I12" i="11"/>
  <c r="K18" i="11"/>
  <c r="M18" i="11"/>
  <c r="O18" i="11"/>
  <c r="Q18" i="11"/>
  <c r="K19" i="11"/>
  <c r="M19" i="11"/>
  <c r="O19" i="11"/>
  <c r="Q19" i="11"/>
  <c r="O15" i="11" s="1"/>
  <c r="C8" i="6"/>
  <c r="D8" i="6" s="1"/>
  <c r="C4" i="6"/>
  <c r="D4" i="6"/>
  <c r="C5" i="6"/>
  <c r="D5" i="6" s="1"/>
  <c r="C6" i="6"/>
  <c r="D6" i="6"/>
  <c r="C7" i="6"/>
  <c r="D7" i="6" s="1"/>
  <c r="C9" i="6"/>
  <c r="D9" i="6"/>
  <c r="C10" i="6"/>
  <c r="D10" i="6" s="1"/>
  <c r="C11" i="6"/>
  <c r="D11" i="6"/>
  <c r="C12" i="6"/>
  <c r="D12" i="6" s="1"/>
  <c r="C13" i="6"/>
  <c r="D13" i="6"/>
  <c r="C14" i="6"/>
  <c r="D14" i="6" s="1"/>
  <c r="C3" i="6"/>
  <c r="D3" i="6"/>
  <c r="C3" i="5"/>
  <c r="D3" i="5" s="1"/>
  <c r="C4" i="5"/>
  <c r="D4" i="5"/>
  <c r="C5" i="5"/>
  <c r="D5" i="5" s="1"/>
  <c r="C6" i="5"/>
  <c r="D6" i="5"/>
  <c r="C7" i="5"/>
  <c r="D7" i="5" s="1"/>
  <c r="C8" i="5"/>
  <c r="D8" i="5"/>
  <c r="C9" i="5"/>
  <c r="D9" i="5" s="1"/>
  <c r="C10" i="5"/>
  <c r="D10" i="5"/>
  <c r="C11" i="5"/>
  <c r="D11" i="5" s="1"/>
  <c r="C12" i="5"/>
  <c r="D12" i="5"/>
  <c r="C13" i="5"/>
  <c r="D13" i="5" s="1"/>
  <c r="C14" i="5"/>
  <c r="D14" i="5"/>
  <c r="G11" i="5"/>
  <c r="D6" i="3"/>
  <c r="D5" i="3"/>
  <c r="D4" i="3"/>
  <c r="D3" i="3"/>
  <c r="D11" i="3"/>
  <c r="D10" i="3"/>
  <c r="D9" i="3"/>
  <c r="D8" i="3"/>
  <c r="B14" i="3"/>
  <c r="B13" i="3"/>
  <c r="B12" i="3"/>
  <c r="B10" i="3"/>
  <c r="B11" i="3" s="1"/>
  <c r="B8" i="3"/>
  <c r="B9" i="3"/>
  <c r="B4" i="3"/>
  <c r="B3" i="3"/>
  <c r="C12" i="12" l="1"/>
  <c r="E9" i="12" s="1"/>
  <c r="E6" i="12" s="1"/>
  <c r="H3" i="12" s="1"/>
  <c r="C15" i="11"/>
  <c r="C12" i="11" s="1"/>
  <c r="E9" i="11" s="1"/>
  <c r="K15" i="11"/>
  <c r="M12" i="12"/>
  <c r="K9" i="12"/>
  <c r="M12" i="11"/>
  <c r="K9" i="11" s="1"/>
  <c r="E6" i="11" l="1"/>
  <c r="H3" i="11" s="1"/>
</calcChain>
</file>

<file path=xl/sharedStrings.xml><?xml version="1.0" encoding="utf-8"?>
<sst xmlns="http://schemas.openxmlformats.org/spreadsheetml/2006/main" count="177" uniqueCount="127">
  <si>
    <t>资产负债表</t>
    <phoneticPr fontId="1" type="noConversion"/>
  </si>
  <si>
    <t>编制单位：XX公司</t>
    <phoneticPr fontId="1" type="noConversion"/>
  </si>
  <si>
    <t>时间：</t>
    <phoneticPr fontId="1" type="noConversion"/>
  </si>
  <si>
    <t>单位：元</t>
    <phoneticPr fontId="1" type="noConversion"/>
  </si>
  <si>
    <t>行次</t>
    <phoneticPr fontId="1" type="noConversion"/>
  </si>
  <si>
    <t>流动资产：</t>
    <phoneticPr fontId="1" type="noConversion"/>
  </si>
  <si>
    <t>流动负债：</t>
    <phoneticPr fontId="1" type="noConversion"/>
  </si>
  <si>
    <t>货币资金</t>
    <phoneticPr fontId="1" type="noConversion"/>
  </si>
  <si>
    <t>短期负债</t>
    <phoneticPr fontId="1" type="noConversion"/>
  </si>
  <si>
    <t>应收账款</t>
    <phoneticPr fontId="1" type="noConversion"/>
  </si>
  <si>
    <t>应付账款</t>
    <phoneticPr fontId="1" type="noConversion"/>
  </si>
  <si>
    <t>坏账准备</t>
    <phoneticPr fontId="1" type="noConversion"/>
  </si>
  <si>
    <t>应交税金</t>
    <phoneticPr fontId="1" type="noConversion"/>
  </si>
  <si>
    <t>应收账款净额</t>
    <phoneticPr fontId="1" type="noConversion"/>
  </si>
  <si>
    <t>存货</t>
    <phoneticPr fontId="1" type="noConversion"/>
  </si>
  <si>
    <t>流动资产合计</t>
    <phoneticPr fontId="1" type="noConversion"/>
  </si>
  <si>
    <t>流动负债合计</t>
    <phoneticPr fontId="1" type="noConversion"/>
  </si>
  <si>
    <t>固定资产：</t>
    <phoneticPr fontId="1" type="noConversion"/>
  </si>
  <si>
    <t>所有者权益：</t>
    <phoneticPr fontId="1" type="noConversion"/>
  </si>
  <si>
    <t>固定资产原值</t>
    <phoneticPr fontId="1" type="noConversion"/>
  </si>
  <si>
    <t>实收资本</t>
    <phoneticPr fontId="1" type="noConversion"/>
  </si>
  <si>
    <t>累计折旧</t>
    <phoneticPr fontId="1" type="noConversion"/>
  </si>
  <si>
    <t>盈余公积</t>
    <phoneticPr fontId="1" type="noConversion"/>
  </si>
  <si>
    <t>固定资产净值</t>
    <phoneticPr fontId="1" type="noConversion"/>
  </si>
  <si>
    <t>未分配利润</t>
    <phoneticPr fontId="1" type="noConversion"/>
  </si>
  <si>
    <t>固定资产合计</t>
    <phoneticPr fontId="1" type="noConversion"/>
  </si>
  <si>
    <t>所有者权益合计</t>
    <phoneticPr fontId="1" type="noConversion"/>
  </si>
  <si>
    <t>资产合计</t>
    <phoneticPr fontId="1" type="noConversion"/>
  </si>
  <si>
    <t>负债及所有者权益合计</t>
    <phoneticPr fontId="1" type="noConversion"/>
  </si>
  <si>
    <t>利润表</t>
    <phoneticPr fontId="1" type="noConversion"/>
  </si>
  <si>
    <t>项目</t>
    <phoneticPr fontId="1" type="noConversion"/>
  </si>
  <si>
    <t>本月数</t>
    <phoneticPr fontId="1" type="noConversion"/>
  </si>
  <si>
    <t>本年累计数</t>
    <phoneticPr fontId="1" type="noConversion"/>
  </si>
  <si>
    <t>一、主营业务收入</t>
    <phoneticPr fontId="1" type="noConversion"/>
  </si>
  <si>
    <t xml:space="preserve">  减：主营业务成本</t>
    <phoneticPr fontId="1" type="noConversion"/>
  </si>
  <si>
    <t xml:space="preserve">      营业务税金及附加</t>
    <phoneticPr fontId="1" type="noConversion"/>
  </si>
  <si>
    <t>二、主营业务利润</t>
    <phoneticPr fontId="1" type="noConversion"/>
  </si>
  <si>
    <t xml:space="preserve">  加：其他业务利润</t>
    <phoneticPr fontId="1" type="noConversion"/>
  </si>
  <si>
    <t xml:space="preserve">  减：营业费用</t>
    <phoneticPr fontId="1" type="noConversion"/>
  </si>
  <si>
    <t xml:space="preserve">      管理费用</t>
    <phoneticPr fontId="1" type="noConversion"/>
  </si>
  <si>
    <t xml:space="preserve">      财务费用</t>
    <phoneticPr fontId="1" type="noConversion"/>
  </si>
  <si>
    <t>三：营业利润</t>
    <phoneticPr fontId="1" type="noConversion"/>
  </si>
  <si>
    <t xml:space="preserve">  加：投资收益</t>
    <phoneticPr fontId="1" type="noConversion"/>
  </si>
  <si>
    <t xml:space="preserve">      补贴收入</t>
    <phoneticPr fontId="1" type="noConversion"/>
  </si>
  <si>
    <t xml:space="preserve">      营业外收入</t>
    <phoneticPr fontId="1" type="noConversion"/>
  </si>
  <si>
    <t xml:space="preserve">  减：营业外支出</t>
    <phoneticPr fontId="1" type="noConversion"/>
  </si>
  <si>
    <t>四：利润总额</t>
    <phoneticPr fontId="1" type="noConversion"/>
  </si>
  <si>
    <t xml:space="preserve">  减：所得税</t>
    <phoneticPr fontId="1" type="noConversion"/>
  </si>
  <si>
    <t>五、净利润</t>
    <phoneticPr fontId="1" type="noConversion"/>
  </si>
  <si>
    <t>资产</t>
    <phoneticPr fontId="1" type="noConversion"/>
  </si>
  <si>
    <t>行次</t>
    <phoneticPr fontId="1" type="noConversion"/>
  </si>
  <si>
    <t>期末数</t>
    <phoneticPr fontId="1" type="noConversion"/>
  </si>
  <si>
    <t>负债及所有者权益</t>
    <phoneticPr fontId="1" type="noConversion"/>
  </si>
  <si>
    <t>销售毛利率</t>
    <phoneticPr fontId="1" type="noConversion"/>
  </si>
  <si>
    <t>销售净利率</t>
    <phoneticPr fontId="1" type="noConversion"/>
  </si>
  <si>
    <t>资产报酬率</t>
    <phoneticPr fontId="1" type="noConversion"/>
  </si>
  <si>
    <t>权益报酬率</t>
    <phoneticPr fontId="1" type="noConversion"/>
  </si>
  <si>
    <t>变现能力比率</t>
    <phoneticPr fontId="1" type="noConversion"/>
  </si>
  <si>
    <t>流动比率</t>
    <phoneticPr fontId="1" type="noConversion"/>
  </si>
  <si>
    <t>速动比率</t>
    <phoneticPr fontId="1" type="noConversion"/>
  </si>
  <si>
    <t>存货周转率</t>
    <phoneticPr fontId="1" type="noConversion"/>
  </si>
  <si>
    <t>存货周转天数</t>
    <phoneticPr fontId="1" type="noConversion"/>
  </si>
  <si>
    <t>应收账款周转率</t>
    <phoneticPr fontId="1" type="noConversion"/>
  </si>
  <si>
    <t>应收账款周转天数</t>
    <phoneticPr fontId="1" type="noConversion"/>
  </si>
  <si>
    <t>流动资产周转率</t>
    <phoneticPr fontId="1" type="noConversion"/>
  </si>
  <si>
    <t>固定资产周转率</t>
    <phoneticPr fontId="1" type="noConversion"/>
  </si>
  <si>
    <t>总资产周转率</t>
    <phoneticPr fontId="1" type="noConversion"/>
  </si>
  <si>
    <t>资产负债率</t>
    <phoneticPr fontId="1" type="noConversion"/>
  </si>
  <si>
    <t>产权比率</t>
    <phoneticPr fontId="1" type="noConversion"/>
  </si>
  <si>
    <t>有形净值债务率</t>
    <phoneticPr fontId="1" type="noConversion"/>
  </si>
  <si>
    <t>获取利息倍数</t>
    <phoneticPr fontId="1" type="noConversion"/>
  </si>
  <si>
    <t>负债比率</t>
    <phoneticPr fontId="1" type="noConversion"/>
  </si>
  <si>
    <t>盈利能力比率</t>
    <phoneticPr fontId="1" type="noConversion"/>
  </si>
  <si>
    <t>财务比率分析模型</t>
    <phoneticPr fontId="1" type="noConversion"/>
  </si>
  <si>
    <t>期初数</t>
    <phoneticPr fontId="1" type="noConversion"/>
  </si>
  <si>
    <t>期初数</t>
    <phoneticPr fontId="1" type="noConversion"/>
  </si>
  <si>
    <t>项目</t>
    <phoneticPr fontId="1" type="noConversion"/>
  </si>
  <si>
    <t>标准财务比率</t>
    <phoneticPr fontId="1" type="noConversion"/>
  </si>
  <si>
    <t>企业财务比率</t>
    <phoneticPr fontId="1" type="noConversion"/>
  </si>
  <si>
    <t>差异</t>
    <phoneticPr fontId="1" type="noConversion"/>
  </si>
  <si>
    <t>财务比较分析模型</t>
    <phoneticPr fontId="1" type="noConversion"/>
  </si>
  <si>
    <t>2001年</t>
    <phoneticPr fontId="1" type="noConversion"/>
  </si>
  <si>
    <t>2002年</t>
    <phoneticPr fontId="1" type="noConversion"/>
  </si>
  <si>
    <t>销售净利润</t>
    <phoneticPr fontId="1" type="noConversion"/>
  </si>
  <si>
    <t>1995年</t>
    <phoneticPr fontId="1" type="noConversion"/>
  </si>
  <si>
    <t>1996年</t>
    <phoneticPr fontId="1" type="noConversion"/>
  </si>
  <si>
    <t>1997年</t>
    <phoneticPr fontId="1" type="noConversion"/>
  </si>
  <si>
    <t>1998年</t>
    <phoneticPr fontId="1" type="noConversion"/>
  </si>
  <si>
    <t>1999年</t>
    <phoneticPr fontId="1" type="noConversion"/>
  </si>
  <si>
    <t>2000年</t>
    <phoneticPr fontId="1" type="noConversion"/>
  </si>
  <si>
    <t>某公司1995年至2002年销售净利润</t>
    <phoneticPr fontId="1" type="noConversion"/>
  </si>
  <si>
    <t>权益净利率</t>
    <phoneticPr fontId="1" type="noConversion"/>
  </si>
  <si>
    <t>管理费用</t>
    <phoneticPr fontId="1" type="noConversion"/>
  </si>
  <si>
    <t>营业费用</t>
    <phoneticPr fontId="1" type="noConversion"/>
  </si>
  <si>
    <t>期末数</t>
    <phoneticPr fontId="1" type="noConversion"/>
  </si>
  <si>
    <t>杜邦分析模型</t>
    <phoneticPr fontId="1" type="noConversion"/>
  </si>
  <si>
    <t>资产净利率</t>
    <phoneticPr fontId="1" type="noConversion"/>
  </si>
  <si>
    <t>权益乘数</t>
    <phoneticPr fontId="1" type="noConversion"/>
  </si>
  <si>
    <t>销售净利率</t>
    <phoneticPr fontId="1" type="noConversion"/>
  </si>
  <si>
    <t>净利润</t>
    <phoneticPr fontId="1" type="noConversion"/>
  </si>
  <si>
    <t>销售收入</t>
    <phoneticPr fontId="1" type="noConversion"/>
  </si>
  <si>
    <t>总资产周转率</t>
    <phoneticPr fontId="1" type="noConversion"/>
  </si>
  <si>
    <t>平均资产总额</t>
    <phoneticPr fontId="1" type="noConversion"/>
  </si>
  <si>
    <t>期末资产总额</t>
    <phoneticPr fontId="1" type="noConversion"/>
  </si>
  <si>
    <t>期初资产总额</t>
    <phoneticPr fontId="1" type="noConversion"/>
  </si>
  <si>
    <t>财务费用</t>
    <phoneticPr fontId="1" type="noConversion"/>
  </si>
  <si>
    <t>制造费用</t>
    <phoneticPr fontId="1" type="noConversion"/>
  </si>
  <si>
    <t>全部成本</t>
    <phoneticPr fontId="1" type="noConversion"/>
  </si>
  <si>
    <t>所得税</t>
    <phoneticPr fontId="1" type="noConversion"/>
  </si>
  <si>
    <t>现金及有价证券</t>
    <phoneticPr fontId="1" type="noConversion"/>
  </si>
  <si>
    <t>资产净利率</t>
    <phoneticPr fontId="1" type="noConversion"/>
  </si>
  <si>
    <t>权益乘数</t>
    <phoneticPr fontId="1" type="noConversion"/>
  </si>
  <si>
    <t>净利润</t>
    <phoneticPr fontId="1" type="noConversion"/>
  </si>
  <si>
    <t>销售收入</t>
    <phoneticPr fontId="1" type="noConversion"/>
  </si>
  <si>
    <t>平均资产总额</t>
    <phoneticPr fontId="1" type="noConversion"/>
  </si>
  <si>
    <t>全部成本</t>
    <phoneticPr fontId="1" type="noConversion"/>
  </si>
  <si>
    <t>所得税</t>
    <phoneticPr fontId="1" type="noConversion"/>
  </si>
  <si>
    <t>期初资产总额</t>
    <phoneticPr fontId="1" type="noConversion"/>
  </si>
  <si>
    <t>期末资产总额</t>
    <phoneticPr fontId="1" type="noConversion"/>
  </si>
  <si>
    <t>财务费用</t>
    <phoneticPr fontId="1" type="noConversion"/>
  </si>
  <si>
    <t>现金及有价证券</t>
    <phoneticPr fontId="1" type="noConversion"/>
  </si>
  <si>
    <t>应收账款净额</t>
    <phoneticPr fontId="1" type="noConversion"/>
  </si>
  <si>
    <t>存货</t>
    <phoneticPr fontId="1" type="noConversion"/>
  </si>
  <si>
    <t>固定资产净值</t>
    <phoneticPr fontId="1" type="noConversion"/>
  </si>
  <si>
    <t>销售收入</t>
    <phoneticPr fontId="1" type="noConversion"/>
  </si>
  <si>
    <t>制造费用</t>
    <phoneticPr fontId="1" type="noConversion"/>
  </si>
  <si>
    <t>资产管理比率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</si>
</sst>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15">
    <font>
      <sz val="12"/>
      <name val="宋体"/>
      <charset val="134"/>
    </font>
    <font>
      <sz val="9"/>
      <name val="宋体"/>
      <charset val="134"/>
    </font>
    <font>
      <b/>
      <sz val="16"/>
      <name val="华文行楷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Times New Roman"/>
      <family val="1"/>
    </font>
    <font>
      <b/>
      <sz val="10"/>
      <name val="宋体"/>
      <charset val="134"/>
    </font>
    <font>
      <b/>
      <sz val="14"/>
      <name val="华文行楷"/>
      <charset val="134"/>
    </font>
    <font>
      <b/>
      <sz val="14"/>
      <name val="华文新魏"/>
      <charset val="134"/>
    </font>
    <font>
      <b/>
      <sz val="16"/>
      <name val="华文新魏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4"/>
      <name val="微软雅黑"/>
      <family val="2"/>
      <charset val="13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double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ouble">
        <color indexed="64"/>
      </right>
      <top/>
      <bottom style="dashed">
        <color indexed="64"/>
      </bottom>
      <diagonal/>
    </border>
    <border>
      <left style="dashed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ouble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ouble">
        <color indexed="64"/>
      </bottom>
      <diagonal/>
    </border>
    <border>
      <left style="dashed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 style="double">
        <color indexed="64"/>
      </left>
      <right style="dashed">
        <color indexed="64"/>
      </right>
      <top style="double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dashed">
        <color indexed="64"/>
      </bottom>
      <diagonal/>
    </border>
    <border>
      <left style="dashed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 style="double">
        <color indexed="64"/>
      </bottom>
      <diagonal/>
    </border>
    <border>
      <left style="double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ashed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14" fontId="0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right" vertical="center"/>
    </xf>
    <xf numFmtId="0" fontId="0" fillId="0" borderId="1" xfId="0" applyFont="1" applyBorder="1" applyAlignment="1">
      <alignment vertical="center"/>
    </xf>
    <xf numFmtId="57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 applyAlignment="1">
      <alignment horizontal="center"/>
    </xf>
    <xf numFmtId="177" fontId="4" fillId="0" borderId="6" xfId="0" applyNumberFormat="1" applyFont="1" applyBorder="1" applyAlignment="1">
      <alignment horizontal="center"/>
    </xf>
    <xf numFmtId="177" fontId="4" fillId="0" borderId="7" xfId="0" applyNumberFormat="1" applyFont="1" applyBorder="1" applyAlignment="1">
      <alignment horizontal="center"/>
    </xf>
    <xf numFmtId="177" fontId="4" fillId="2" borderId="6" xfId="0" applyNumberFormat="1" applyFont="1" applyFill="1" applyBorder="1" applyAlignment="1">
      <alignment horizontal="center"/>
    </xf>
    <xf numFmtId="177" fontId="4" fillId="2" borderId="8" xfId="0" applyNumberFormat="1" applyFont="1" applyFill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 applyAlignment="1">
      <alignment horizontal="center"/>
    </xf>
    <xf numFmtId="177" fontId="4" fillId="2" borderId="10" xfId="0" applyNumberFormat="1" applyFont="1" applyFill="1" applyBorder="1" applyAlignment="1">
      <alignment horizont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7" fillId="0" borderId="6" xfId="0" applyFont="1" applyBorder="1"/>
    <xf numFmtId="0" fontId="6" fillId="0" borderId="7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/>
    </xf>
    <xf numFmtId="176" fontId="6" fillId="0" borderId="7" xfId="0" applyNumberFormat="1" applyFont="1" applyBorder="1" applyAlignment="1">
      <alignment horizont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76" fontId="8" fillId="2" borderId="6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76" fontId="8" fillId="2" borderId="7" xfId="0" applyNumberFormat="1" applyFont="1" applyFill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76" fontId="8" fillId="2" borderId="10" xfId="0" applyNumberFormat="1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6" fontId="8" fillId="2" borderId="8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7" fontId="4" fillId="0" borderId="12" xfId="0" applyNumberFormat="1" applyFont="1" applyBorder="1" applyAlignment="1">
      <alignment horizontal="center"/>
    </xf>
    <xf numFmtId="177" fontId="4" fillId="2" borderId="7" xfId="0" applyNumberFormat="1" applyFont="1" applyFill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0" xfId="0" applyFont="1"/>
    <xf numFmtId="10" fontId="0" fillId="0" borderId="0" xfId="0" applyNumberFormat="1"/>
    <xf numFmtId="176" fontId="6" fillId="0" borderId="21" xfId="0" applyNumberFormat="1" applyFont="1" applyBorder="1" applyAlignment="1">
      <alignment horizontal="center" vertical="center"/>
    </xf>
    <xf numFmtId="176" fontId="6" fillId="0" borderId="22" xfId="0" applyNumberFormat="1" applyFont="1" applyBorder="1" applyAlignment="1">
      <alignment horizontal="center" vertical="center"/>
    </xf>
    <xf numFmtId="10" fontId="6" fillId="0" borderId="21" xfId="0" applyNumberFormat="1" applyFont="1" applyBorder="1" applyAlignment="1">
      <alignment horizontal="center" vertical="center"/>
    </xf>
    <xf numFmtId="10" fontId="6" fillId="0" borderId="22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23" xfId="0" applyNumberFormat="1" applyFont="1" applyBorder="1" applyAlignment="1">
      <alignment horizontal="center" vertical="center"/>
    </xf>
    <xf numFmtId="176" fontId="6" fillId="0" borderId="14" xfId="0" applyNumberFormat="1" applyFont="1" applyBorder="1" applyAlignment="1">
      <alignment horizontal="center"/>
    </xf>
    <xf numFmtId="176" fontId="6" fillId="0" borderId="24" xfId="0" applyNumberFormat="1" applyFont="1" applyBorder="1" applyAlignment="1">
      <alignment horizontal="center"/>
    </xf>
    <xf numFmtId="177" fontId="6" fillId="0" borderId="14" xfId="0" applyNumberFormat="1" applyFont="1" applyBorder="1" applyAlignment="1">
      <alignment horizontal="center"/>
    </xf>
    <xf numFmtId="177" fontId="6" fillId="0" borderId="24" xfId="0" applyNumberFormat="1" applyFont="1" applyBorder="1" applyAlignment="1">
      <alignment horizontal="center"/>
    </xf>
    <xf numFmtId="177" fontId="6" fillId="0" borderId="25" xfId="0" applyNumberFormat="1" applyFont="1" applyBorder="1" applyAlignment="1">
      <alignment horizontal="center"/>
    </xf>
    <xf numFmtId="176" fontId="6" fillId="0" borderId="25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77" fontId="6" fillId="0" borderId="21" xfId="0" applyNumberFormat="1" applyFont="1" applyBorder="1"/>
    <xf numFmtId="177" fontId="6" fillId="0" borderId="26" xfId="0" applyNumberFormat="1" applyFont="1" applyBorder="1"/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10" fontId="4" fillId="0" borderId="25" xfId="0" applyNumberFormat="1" applyFont="1" applyBorder="1" applyAlignment="1">
      <alignment horizontal="center"/>
    </xf>
    <xf numFmtId="10" fontId="4" fillId="0" borderId="26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1" fillId="0" borderId="0" xfId="0" applyFont="1" applyAlignment="1">
      <alignment horizontal="center"/>
    </xf>
    <xf numFmtId="10" fontId="6" fillId="0" borderId="31" xfId="0" applyNumberFormat="1" applyFont="1" applyBorder="1" applyAlignment="1">
      <alignment horizontal="center"/>
    </xf>
    <xf numFmtId="176" fontId="6" fillId="0" borderId="31" xfId="0" applyNumberFormat="1" applyFont="1" applyBorder="1" applyAlignment="1">
      <alignment horizontal="center"/>
    </xf>
    <xf numFmtId="176" fontId="6" fillId="0" borderId="14" xfId="0" applyNumberFormat="1" applyFont="1" applyBorder="1" applyAlignment="1">
      <alignment horizontal="center" vertical="center"/>
    </xf>
    <xf numFmtId="177" fontId="6" fillId="0" borderId="14" xfId="0" applyNumberFormat="1" applyFont="1" applyBorder="1" applyAlignment="1">
      <alignment horizontal="center" vertical="center"/>
    </xf>
    <xf numFmtId="176" fontId="6" fillId="0" borderId="24" xfId="0" applyNumberFormat="1" applyFont="1" applyBorder="1" applyAlignment="1">
      <alignment horizontal="center" vertical="center"/>
    </xf>
    <xf numFmtId="177" fontId="6" fillId="0" borderId="24" xfId="0" applyNumberFormat="1" applyFont="1" applyBorder="1" applyAlignment="1">
      <alignment horizontal="center" vertical="center"/>
    </xf>
    <xf numFmtId="176" fontId="6" fillId="0" borderId="25" xfId="0" applyNumberFormat="1" applyFont="1" applyBorder="1" applyAlignment="1">
      <alignment horizontal="center" vertical="center"/>
    </xf>
    <xf numFmtId="177" fontId="6" fillId="0" borderId="25" xfId="0" applyNumberFormat="1" applyFont="1" applyBorder="1" applyAlignment="1">
      <alignment horizontal="center" vertical="center"/>
    </xf>
    <xf numFmtId="176" fontId="6" fillId="0" borderId="26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26" xfId="0" applyBorder="1" applyAlignment="1">
      <alignment vertic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4" fontId="0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6" fillId="0" borderId="33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6" borderId="43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5" fillId="4" borderId="42" xfId="0" applyFont="1" applyFill="1" applyBorder="1" applyAlignment="1">
      <alignment horizontal="center" vertical="center"/>
    </xf>
    <xf numFmtId="0" fontId="5" fillId="4" borderId="41" xfId="0" applyFont="1" applyFill="1" applyBorder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5" fillId="3" borderId="41" xfId="0" applyFont="1" applyFill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6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externalLink" Target="externalLinks/externalLink1.xml"/><Relationship Id="rId5" Type="http://schemas.openxmlformats.org/officeDocument/2006/relationships/chartsheet" Target="chartsheets/sheet1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0621761658031086"/>
          <c:y val="2.04081632653061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2575" b="0" i="0" u="none" strike="noStrike" baseline="0">
              <a:solidFill>
                <a:srgbClr val="000000"/>
              </a:solidFill>
              <a:latin typeface="宋体"/>
              <a:ea typeface="宋体"/>
              <a:cs typeface="宋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5129533678756477"/>
          <c:y val="0.20578231292517007"/>
          <c:w val="0.60207253886010359"/>
          <c:h val="0.5374149659863946"/>
        </c:manualLayout>
      </c:layout>
      <c:lineChart>
        <c:grouping val="standard"/>
        <c:varyColors val="0"/>
        <c:ser>
          <c:idx val="0"/>
          <c:order val="0"/>
          <c:tx>
            <c:strRef>
              <c:f>财务趋势分析!$A$3</c:f>
              <c:strCache>
                <c:ptCount val="1"/>
                <c:pt idx="0">
                  <c:v>销售净利润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财务趋势分析!$B$2:$I$2</c:f>
              <c:strCache>
                <c:ptCount val="8"/>
                <c:pt idx="0">
                  <c:v>1995年</c:v>
                </c:pt>
                <c:pt idx="1">
                  <c:v>1996年</c:v>
                </c:pt>
                <c:pt idx="2">
                  <c:v>1997年</c:v>
                </c:pt>
                <c:pt idx="3">
                  <c:v>1998年</c:v>
                </c:pt>
                <c:pt idx="4">
                  <c:v>1999年</c:v>
                </c:pt>
                <c:pt idx="5">
                  <c:v>2000年</c:v>
                </c:pt>
                <c:pt idx="6">
                  <c:v>2001年</c:v>
                </c:pt>
                <c:pt idx="7">
                  <c:v>2002年</c:v>
                </c:pt>
              </c:strCache>
            </c:strRef>
          </c:cat>
          <c:val>
            <c:numRef>
              <c:f>财务趋势分析!$B$3:$I$3</c:f>
              <c:numCache>
                <c:formatCode>0.00%</c:formatCode>
                <c:ptCount val="8"/>
                <c:pt idx="0">
                  <c:v>0.15</c:v>
                </c:pt>
                <c:pt idx="1">
                  <c:v>0.16</c:v>
                </c:pt>
                <c:pt idx="2">
                  <c:v>0.16250000000000001</c:v>
                </c:pt>
                <c:pt idx="3">
                  <c:v>0.17</c:v>
                </c:pt>
                <c:pt idx="4">
                  <c:v>0.16500000000000001</c:v>
                </c:pt>
                <c:pt idx="5">
                  <c:v>0.1545</c:v>
                </c:pt>
                <c:pt idx="6">
                  <c:v>0.14000000000000001</c:v>
                </c:pt>
                <c:pt idx="7">
                  <c:v>0.13200000000000001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506224"/>
        <c:axId val="203094128"/>
      </c:lineChart>
      <c:catAx>
        <c:axId val="204506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2575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zh-CN"/>
          </a:p>
        </c:txPr>
        <c:crossAx val="203094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30941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75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zh-CN"/>
          </a:p>
        </c:txPr>
        <c:crossAx val="2045062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476683937823831"/>
          <c:y val="0.43367346938775508"/>
          <c:w val="0.23108808290155436"/>
          <c:h val="8.33333333333333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65" b="0" i="0" u="none" strike="noStrike" baseline="0">
              <a:solidFill>
                <a:srgbClr val="000000"/>
              </a:solidFill>
              <a:latin typeface="宋体"/>
              <a:ea typeface="宋体"/>
              <a:cs typeface="宋体"/>
            </a:defRPr>
          </a:pPr>
          <a:endParaRPr lang="zh-CN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57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8802694663167105"/>
          <c:y val="3.623188945353462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宋体"/>
              <a:ea typeface="宋体"/>
              <a:cs typeface="宋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6860926315124123"/>
          <c:y val="0.21376887231400132"/>
          <c:w val="0.46602089028649085"/>
          <c:h val="0.52174097649518969"/>
        </c:manualLayout>
      </c:layout>
      <c:doughnutChart>
        <c:varyColors val="1"/>
        <c:ser>
          <c:idx val="0"/>
          <c:order val="0"/>
          <c:tx>
            <c:strRef>
              <c:f>财务比率分析!$A$1</c:f>
              <c:strCache>
                <c:ptCount val="1"/>
                <c:pt idx="0">
                  <c:v>财务比率分析模型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宋体"/>
                    <a:ea typeface="宋体"/>
                    <a:cs typeface="宋体"/>
                  </a:defRPr>
                </a:pPr>
                <a:endParaRPr lang="zh-CN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(财务比率分析!$C$4:$C$5,财务比率分析!$C$8:$C$9)</c:f>
              <c:strCache>
                <c:ptCount val="4"/>
                <c:pt idx="0">
                  <c:v>产权比率</c:v>
                </c:pt>
                <c:pt idx="1">
                  <c:v>有形净值债务率</c:v>
                </c:pt>
                <c:pt idx="2">
                  <c:v>销售毛利率</c:v>
                </c:pt>
                <c:pt idx="3">
                  <c:v>销售净利率</c:v>
                </c:pt>
              </c:strCache>
            </c:strRef>
          </c:cat>
          <c:val>
            <c:numRef>
              <c:f>(财务比率分析!$D$4:$D$5,财务比率分析!$D$8:$D$9)</c:f>
              <c:numCache>
                <c:formatCode>0.00%</c:formatCode>
                <c:ptCount val="4"/>
                <c:pt idx="0">
                  <c:v>0.43058455114822547</c:v>
                </c:pt>
                <c:pt idx="1">
                  <c:v>0.43058455114822547</c:v>
                </c:pt>
                <c:pt idx="2">
                  <c:v>0.42708333333333331</c:v>
                </c:pt>
                <c:pt idx="3">
                  <c:v>0.38958333333333334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6.472510936132983E-2"/>
          <c:y val="0.81159695463598969"/>
          <c:w val="0.86731653543307086"/>
          <c:h val="0.163044123030720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宋体"/>
              <a:ea typeface="宋体"/>
              <a:cs typeface="宋体"/>
            </a:defRPr>
          </a:pPr>
          <a:endParaRPr lang="zh-CN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" r="0.75" t="1" header="0.5" footer="0.5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6"/>
  <sheetViews>
    <sheetView zoomScale="35" workbookViewId="0"/>
  </sheetViews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5" Type="http://schemas.openxmlformats.org/officeDocument/2006/relationships/image" Target="../media/image6.emf"/><Relationship Id="rId4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0071" cy="6068786"/>
    <xdr:graphicFrame macro="">
      <xdr:nvGraphicFramePr>
        <xdr:cNvPr id="2" name="图表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323850</xdr:colOff>
      <xdr:row>3</xdr:row>
      <xdr:rowOff>57150</xdr:rowOff>
    </xdr:from>
    <xdr:to>
      <xdr:col>4</xdr:col>
      <xdr:colOff>323850</xdr:colOff>
      <xdr:row>3</xdr:row>
      <xdr:rowOff>114300</xdr:rowOff>
    </xdr:to>
    <xdr:sp macro="" textlink="">
      <xdr:nvSpPr>
        <xdr:cNvPr id="2179" name="Line 2"/>
        <xdr:cNvSpPr>
          <a:spLocks noChangeShapeType="1"/>
        </xdr:cNvSpPr>
      </xdr:nvSpPr>
      <xdr:spPr bwMode="auto">
        <a:xfrm>
          <a:off x="1638300" y="695325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323850</xdr:colOff>
      <xdr:row>3</xdr:row>
      <xdr:rowOff>47625</xdr:rowOff>
    </xdr:from>
    <xdr:to>
      <xdr:col>10</xdr:col>
      <xdr:colOff>419100</xdr:colOff>
      <xdr:row>3</xdr:row>
      <xdr:rowOff>47625</xdr:rowOff>
    </xdr:to>
    <xdr:sp macro="" textlink="">
      <xdr:nvSpPr>
        <xdr:cNvPr id="2180" name="Line 3"/>
        <xdr:cNvSpPr>
          <a:spLocks noChangeShapeType="1"/>
        </xdr:cNvSpPr>
      </xdr:nvSpPr>
      <xdr:spPr bwMode="auto">
        <a:xfrm>
          <a:off x="1638300" y="685800"/>
          <a:ext cx="3162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419100</xdr:colOff>
      <xdr:row>3</xdr:row>
      <xdr:rowOff>38100</xdr:rowOff>
    </xdr:from>
    <xdr:to>
      <xdr:col>10</xdr:col>
      <xdr:colOff>419100</xdr:colOff>
      <xdr:row>3</xdr:row>
      <xdr:rowOff>123825</xdr:rowOff>
    </xdr:to>
    <xdr:sp macro="" textlink="">
      <xdr:nvSpPr>
        <xdr:cNvPr id="2181" name="Line 4"/>
        <xdr:cNvSpPr>
          <a:spLocks noChangeShapeType="1"/>
        </xdr:cNvSpPr>
      </xdr:nvSpPr>
      <xdr:spPr bwMode="auto">
        <a:xfrm>
          <a:off x="4800600" y="676275"/>
          <a:ext cx="0" cy="85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304800</xdr:colOff>
      <xdr:row>3</xdr:row>
      <xdr:rowOff>0</xdr:rowOff>
    </xdr:from>
    <xdr:to>
      <xdr:col>7</xdr:col>
      <xdr:colOff>304800</xdr:colOff>
      <xdr:row>3</xdr:row>
      <xdr:rowOff>47625</xdr:rowOff>
    </xdr:to>
    <xdr:sp macro="" textlink="">
      <xdr:nvSpPr>
        <xdr:cNvPr id="2182" name="Line 5"/>
        <xdr:cNvSpPr>
          <a:spLocks noChangeShapeType="1"/>
        </xdr:cNvSpPr>
      </xdr:nvSpPr>
      <xdr:spPr bwMode="auto">
        <a:xfrm>
          <a:off x="3200400" y="638175"/>
          <a:ext cx="0" cy="47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323850</xdr:colOff>
      <xdr:row>6</xdr:row>
      <xdr:rowOff>19050</xdr:rowOff>
    </xdr:from>
    <xdr:to>
      <xdr:col>4</xdr:col>
      <xdr:colOff>323850</xdr:colOff>
      <xdr:row>6</xdr:row>
      <xdr:rowOff>123825</xdr:rowOff>
    </xdr:to>
    <xdr:sp macro="" textlink="">
      <xdr:nvSpPr>
        <xdr:cNvPr id="2183" name="Line 6"/>
        <xdr:cNvSpPr>
          <a:spLocks noChangeShapeType="1"/>
        </xdr:cNvSpPr>
      </xdr:nvSpPr>
      <xdr:spPr bwMode="auto">
        <a:xfrm>
          <a:off x="1638300" y="112395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342900</xdr:colOff>
      <xdr:row>6</xdr:row>
      <xdr:rowOff>76200</xdr:rowOff>
    </xdr:from>
    <xdr:to>
      <xdr:col>10</xdr:col>
      <xdr:colOff>476250</xdr:colOff>
      <xdr:row>6</xdr:row>
      <xdr:rowOff>76200</xdr:rowOff>
    </xdr:to>
    <xdr:sp macro="" textlink="">
      <xdr:nvSpPr>
        <xdr:cNvPr id="2184" name="Line 7"/>
        <xdr:cNvSpPr>
          <a:spLocks noChangeShapeType="1"/>
        </xdr:cNvSpPr>
      </xdr:nvSpPr>
      <xdr:spPr bwMode="auto">
        <a:xfrm>
          <a:off x="1657350" y="1181100"/>
          <a:ext cx="3200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476250</xdr:colOff>
      <xdr:row>6</xdr:row>
      <xdr:rowOff>95250</xdr:rowOff>
    </xdr:from>
    <xdr:to>
      <xdr:col>10</xdr:col>
      <xdr:colOff>476250</xdr:colOff>
      <xdr:row>7</xdr:row>
      <xdr:rowOff>0</xdr:rowOff>
    </xdr:to>
    <xdr:sp macro="" textlink="">
      <xdr:nvSpPr>
        <xdr:cNvPr id="2185" name="Line 8"/>
        <xdr:cNvSpPr>
          <a:spLocks noChangeShapeType="1"/>
        </xdr:cNvSpPr>
      </xdr:nvSpPr>
      <xdr:spPr bwMode="auto">
        <a:xfrm>
          <a:off x="4857750" y="1200150"/>
          <a:ext cx="0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304800</xdr:colOff>
      <xdr:row>9</xdr:row>
      <xdr:rowOff>76200</xdr:rowOff>
    </xdr:from>
    <xdr:to>
      <xdr:col>2</xdr:col>
      <xdr:colOff>304800</xdr:colOff>
      <xdr:row>9</xdr:row>
      <xdr:rowOff>114300</xdr:rowOff>
    </xdr:to>
    <xdr:sp macro="" textlink="">
      <xdr:nvSpPr>
        <xdr:cNvPr id="2186" name="Line 9"/>
        <xdr:cNvSpPr>
          <a:spLocks noChangeShapeType="1"/>
        </xdr:cNvSpPr>
      </xdr:nvSpPr>
      <xdr:spPr bwMode="auto">
        <a:xfrm>
          <a:off x="990600" y="1647825"/>
          <a:ext cx="0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314325</xdr:colOff>
      <xdr:row>9</xdr:row>
      <xdr:rowOff>76200</xdr:rowOff>
    </xdr:from>
    <xdr:to>
      <xdr:col>6</xdr:col>
      <xdr:colOff>257175</xdr:colOff>
      <xdr:row>9</xdr:row>
      <xdr:rowOff>76200</xdr:rowOff>
    </xdr:to>
    <xdr:sp macro="" textlink="">
      <xdr:nvSpPr>
        <xdr:cNvPr id="2187" name="Line 10"/>
        <xdr:cNvSpPr>
          <a:spLocks noChangeShapeType="1"/>
        </xdr:cNvSpPr>
      </xdr:nvSpPr>
      <xdr:spPr bwMode="auto">
        <a:xfrm>
          <a:off x="1000125" y="1647825"/>
          <a:ext cx="1504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257175</xdr:colOff>
      <xdr:row>9</xdr:row>
      <xdr:rowOff>76200</xdr:rowOff>
    </xdr:from>
    <xdr:to>
      <xdr:col>6</xdr:col>
      <xdr:colOff>257175</xdr:colOff>
      <xdr:row>9</xdr:row>
      <xdr:rowOff>114300</xdr:rowOff>
    </xdr:to>
    <xdr:sp macro="" textlink="">
      <xdr:nvSpPr>
        <xdr:cNvPr id="2188" name="Line 11"/>
        <xdr:cNvSpPr>
          <a:spLocks noChangeShapeType="1"/>
        </xdr:cNvSpPr>
      </xdr:nvSpPr>
      <xdr:spPr bwMode="auto">
        <a:xfrm>
          <a:off x="2505075" y="1647825"/>
          <a:ext cx="0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361950</xdr:colOff>
      <xdr:row>9</xdr:row>
      <xdr:rowOff>0</xdr:rowOff>
    </xdr:from>
    <xdr:to>
      <xdr:col>4</xdr:col>
      <xdr:colOff>361950</xdr:colOff>
      <xdr:row>9</xdr:row>
      <xdr:rowOff>85725</xdr:rowOff>
    </xdr:to>
    <xdr:sp macro="" textlink="">
      <xdr:nvSpPr>
        <xdr:cNvPr id="2189" name="Line 14"/>
        <xdr:cNvSpPr>
          <a:spLocks noChangeShapeType="1"/>
        </xdr:cNvSpPr>
      </xdr:nvSpPr>
      <xdr:spPr bwMode="auto">
        <a:xfrm>
          <a:off x="1676400" y="1571625"/>
          <a:ext cx="0" cy="85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285750</xdr:colOff>
      <xdr:row>9</xdr:row>
      <xdr:rowOff>57150</xdr:rowOff>
    </xdr:from>
    <xdr:to>
      <xdr:col>8</xdr:col>
      <xdr:colOff>285750</xdr:colOff>
      <xdr:row>9</xdr:row>
      <xdr:rowOff>114300</xdr:rowOff>
    </xdr:to>
    <xdr:sp macro="" textlink="">
      <xdr:nvSpPr>
        <xdr:cNvPr id="2190" name="Line 15"/>
        <xdr:cNvSpPr>
          <a:spLocks noChangeShapeType="1"/>
        </xdr:cNvSpPr>
      </xdr:nvSpPr>
      <xdr:spPr bwMode="auto">
        <a:xfrm>
          <a:off x="3905250" y="1628775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9</xdr:row>
      <xdr:rowOff>57150</xdr:rowOff>
    </xdr:from>
    <xdr:to>
      <xdr:col>12</xdr:col>
      <xdr:colOff>466725</xdr:colOff>
      <xdr:row>9</xdr:row>
      <xdr:rowOff>57150</xdr:rowOff>
    </xdr:to>
    <xdr:sp macro="" textlink="">
      <xdr:nvSpPr>
        <xdr:cNvPr id="2191" name="Line 16"/>
        <xdr:cNvSpPr>
          <a:spLocks noChangeShapeType="1"/>
        </xdr:cNvSpPr>
      </xdr:nvSpPr>
      <xdr:spPr bwMode="auto">
        <a:xfrm>
          <a:off x="3914775" y="1628775"/>
          <a:ext cx="2038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466725</xdr:colOff>
      <xdr:row>9</xdr:row>
      <xdr:rowOff>57150</xdr:rowOff>
    </xdr:from>
    <xdr:to>
      <xdr:col>12</xdr:col>
      <xdr:colOff>466725</xdr:colOff>
      <xdr:row>9</xdr:row>
      <xdr:rowOff>133350</xdr:rowOff>
    </xdr:to>
    <xdr:sp macro="" textlink="">
      <xdr:nvSpPr>
        <xdr:cNvPr id="2192" name="Line 17"/>
        <xdr:cNvSpPr>
          <a:spLocks noChangeShapeType="1"/>
        </xdr:cNvSpPr>
      </xdr:nvSpPr>
      <xdr:spPr bwMode="auto">
        <a:xfrm>
          <a:off x="5953125" y="1628775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495300</xdr:colOff>
      <xdr:row>8</xdr:row>
      <xdr:rowOff>142875</xdr:rowOff>
    </xdr:from>
    <xdr:to>
      <xdr:col>10</xdr:col>
      <xdr:colOff>495300</xdr:colOff>
      <xdr:row>9</xdr:row>
      <xdr:rowOff>28575</xdr:rowOff>
    </xdr:to>
    <xdr:sp macro="" textlink="">
      <xdr:nvSpPr>
        <xdr:cNvPr id="2193" name="Line 18"/>
        <xdr:cNvSpPr>
          <a:spLocks noChangeShapeType="1"/>
        </xdr:cNvSpPr>
      </xdr:nvSpPr>
      <xdr:spPr bwMode="auto">
        <a:xfrm>
          <a:off x="4876800" y="1562100"/>
          <a:ext cx="0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438150</xdr:colOff>
      <xdr:row>12</xdr:row>
      <xdr:rowOff>66675</xdr:rowOff>
    </xdr:from>
    <xdr:to>
      <xdr:col>10</xdr:col>
      <xdr:colOff>438150</xdr:colOff>
      <xdr:row>12</xdr:row>
      <xdr:rowOff>123825</xdr:rowOff>
    </xdr:to>
    <xdr:sp macro="" textlink="">
      <xdr:nvSpPr>
        <xdr:cNvPr id="2194" name="Line 19"/>
        <xdr:cNvSpPr>
          <a:spLocks noChangeShapeType="1"/>
        </xdr:cNvSpPr>
      </xdr:nvSpPr>
      <xdr:spPr bwMode="auto">
        <a:xfrm>
          <a:off x="4819650" y="2105025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438150</xdr:colOff>
      <xdr:row>12</xdr:row>
      <xdr:rowOff>57150</xdr:rowOff>
    </xdr:from>
    <xdr:to>
      <xdr:col>14</xdr:col>
      <xdr:colOff>466725</xdr:colOff>
      <xdr:row>12</xdr:row>
      <xdr:rowOff>57150</xdr:rowOff>
    </xdr:to>
    <xdr:sp macro="" textlink="">
      <xdr:nvSpPr>
        <xdr:cNvPr id="2195" name="Line 20"/>
        <xdr:cNvSpPr>
          <a:spLocks noChangeShapeType="1"/>
        </xdr:cNvSpPr>
      </xdr:nvSpPr>
      <xdr:spPr bwMode="auto">
        <a:xfrm>
          <a:off x="4819650" y="2095500"/>
          <a:ext cx="2095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476250</xdr:colOff>
      <xdr:row>12</xdr:row>
      <xdr:rowOff>57150</xdr:rowOff>
    </xdr:from>
    <xdr:to>
      <xdr:col>14</xdr:col>
      <xdr:colOff>476250</xdr:colOff>
      <xdr:row>12</xdr:row>
      <xdr:rowOff>114300</xdr:rowOff>
    </xdr:to>
    <xdr:sp macro="" textlink="">
      <xdr:nvSpPr>
        <xdr:cNvPr id="2196" name="Line 22"/>
        <xdr:cNvSpPr>
          <a:spLocks noChangeShapeType="1"/>
        </xdr:cNvSpPr>
      </xdr:nvSpPr>
      <xdr:spPr bwMode="auto">
        <a:xfrm>
          <a:off x="6924675" y="20955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447675</xdr:colOff>
      <xdr:row>11</xdr:row>
      <xdr:rowOff>142875</xdr:rowOff>
    </xdr:from>
    <xdr:to>
      <xdr:col>12</xdr:col>
      <xdr:colOff>447675</xdr:colOff>
      <xdr:row>12</xdr:row>
      <xdr:rowOff>57150</xdr:rowOff>
    </xdr:to>
    <xdr:sp macro="" textlink="">
      <xdr:nvSpPr>
        <xdr:cNvPr id="2197" name="Line 23"/>
        <xdr:cNvSpPr>
          <a:spLocks noChangeShapeType="1"/>
        </xdr:cNvSpPr>
      </xdr:nvSpPr>
      <xdr:spPr bwMode="auto">
        <a:xfrm>
          <a:off x="5934075" y="2028825"/>
          <a:ext cx="0" cy="66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409575</xdr:colOff>
      <xdr:row>15</xdr:row>
      <xdr:rowOff>9525</xdr:rowOff>
    </xdr:from>
    <xdr:to>
      <xdr:col>10</xdr:col>
      <xdr:colOff>409575</xdr:colOff>
      <xdr:row>15</xdr:row>
      <xdr:rowOff>76200</xdr:rowOff>
    </xdr:to>
    <xdr:sp macro="" textlink="">
      <xdr:nvSpPr>
        <xdr:cNvPr id="2198" name="Line 38"/>
        <xdr:cNvSpPr>
          <a:spLocks noChangeShapeType="1"/>
        </xdr:cNvSpPr>
      </xdr:nvSpPr>
      <xdr:spPr bwMode="auto">
        <a:xfrm>
          <a:off x="4791075" y="2514600"/>
          <a:ext cx="0" cy="66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419100</xdr:colOff>
      <xdr:row>15</xdr:row>
      <xdr:rowOff>76200</xdr:rowOff>
    </xdr:from>
    <xdr:to>
      <xdr:col>14</xdr:col>
      <xdr:colOff>428625</xdr:colOff>
      <xdr:row>15</xdr:row>
      <xdr:rowOff>76200</xdr:rowOff>
    </xdr:to>
    <xdr:sp macro="" textlink="">
      <xdr:nvSpPr>
        <xdr:cNvPr id="2199" name="Line 39"/>
        <xdr:cNvSpPr>
          <a:spLocks noChangeShapeType="1"/>
        </xdr:cNvSpPr>
      </xdr:nvSpPr>
      <xdr:spPr bwMode="auto">
        <a:xfrm>
          <a:off x="4800600" y="2581275"/>
          <a:ext cx="2076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438150</xdr:colOff>
      <xdr:row>15</xdr:row>
      <xdr:rowOff>0</xdr:rowOff>
    </xdr:from>
    <xdr:to>
      <xdr:col>14</xdr:col>
      <xdr:colOff>438150</xdr:colOff>
      <xdr:row>15</xdr:row>
      <xdr:rowOff>66675</xdr:rowOff>
    </xdr:to>
    <xdr:sp macro="" textlink="">
      <xdr:nvSpPr>
        <xdr:cNvPr id="2200" name="Line 40"/>
        <xdr:cNvSpPr>
          <a:spLocks noChangeShapeType="1"/>
        </xdr:cNvSpPr>
      </xdr:nvSpPr>
      <xdr:spPr bwMode="auto">
        <a:xfrm>
          <a:off x="6886575" y="2505075"/>
          <a:ext cx="0" cy="66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447675</xdr:colOff>
      <xdr:row>15</xdr:row>
      <xdr:rowOff>47625</xdr:rowOff>
    </xdr:from>
    <xdr:to>
      <xdr:col>16</xdr:col>
      <xdr:colOff>447675</xdr:colOff>
      <xdr:row>15</xdr:row>
      <xdr:rowOff>47625</xdr:rowOff>
    </xdr:to>
    <xdr:sp macro="" textlink="">
      <xdr:nvSpPr>
        <xdr:cNvPr id="2201" name="Line 41"/>
        <xdr:cNvSpPr>
          <a:spLocks noChangeShapeType="1"/>
        </xdr:cNvSpPr>
      </xdr:nvSpPr>
      <xdr:spPr bwMode="auto">
        <a:xfrm>
          <a:off x="6896100" y="2552700"/>
          <a:ext cx="895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447675</xdr:colOff>
      <xdr:row>15</xdr:row>
      <xdr:rowOff>47625</xdr:rowOff>
    </xdr:from>
    <xdr:to>
      <xdr:col>16</xdr:col>
      <xdr:colOff>447675</xdr:colOff>
      <xdr:row>15</xdr:row>
      <xdr:rowOff>123825</xdr:rowOff>
    </xdr:to>
    <xdr:sp macro="" textlink="">
      <xdr:nvSpPr>
        <xdr:cNvPr id="2202" name="Line 42"/>
        <xdr:cNvSpPr>
          <a:spLocks noChangeShapeType="1"/>
        </xdr:cNvSpPr>
      </xdr:nvSpPr>
      <xdr:spPr bwMode="auto">
        <a:xfrm>
          <a:off x="7791450" y="2552700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180975</xdr:colOff>
      <xdr:row>15</xdr:row>
      <xdr:rowOff>76200</xdr:rowOff>
    </xdr:from>
    <xdr:to>
      <xdr:col>14</xdr:col>
      <xdr:colOff>180975</xdr:colOff>
      <xdr:row>15</xdr:row>
      <xdr:rowOff>114300</xdr:rowOff>
    </xdr:to>
    <xdr:sp macro="" textlink="">
      <xdr:nvSpPr>
        <xdr:cNvPr id="2203" name="Line 43"/>
        <xdr:cNvSpPr>
          <a:spLocks noChangeShapeType="1"/>
        </xdr:cNvSpPr>
      </xdr:nvSpPr>
      <xdr:spPr bwMode="auto">
        <a:xfrm>
          <a:off x="6629400" y="2581275"/>
          <a:ext cx="0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466725</xdr:colOff>
      <xdr:row>15</xdr:row>
      <xdr:rowOff>76200</xdr:rowOff>
    </xdr:from>
    <xdr:to>
      <xdr:col>12</xdr:col>
      <xdr:colOff>466725</xdr:colOff>
      <xdr:row>15</xdr:row>
      <xdr:rowOff>114300</xdr:rowOff>
    </xdr:to>
    <xdr:sp macro="" textlink="">
      <xdr:nvSpPr>
        <xdr:cNvPr id="2204" name="Line 44"/>
        <xdr:cNvSpPr>
          <a:spLocks noChangeShapeType="1"/>
        </xdr:cNvSpPr>
      </xdr:nvSpPr>
      <xdr:spPr bwMode="auto">
        <a:xfrm>
          <a:off x="5953125" y="2581275"/>
          <a:ext cx="0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15</xdr:row>
      <xdr:rowOff>85725</xdr:rowOff>
    </xdr:from>
    <xdr:to>
      <xdr:col>10</xdr:col>
      <xdr:colOff>676275</xdr:colOff>
      <xdr:row>15</xdr:row>
      <xdr:rowOff>114300</xdr:rowOff>
    </xdr:to>
    <xdr:sp macro="" textlink="">
      <xdr:nvSpPr>
        <xdr:cNvPr id="2205" name="Line 45"/>
        <xdr:cNvSpPr>
          <a:spLocks noChangeShapeType="1"/>
        </xdr:cNvSpPr>
      </xdr:nvSpPr>
      <xdr:spPr bwMode="auto">
        <a:xfrm>
          <a:off x="5057775" y="259080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180975</xdr:colOff>
      <xdr:row>12</xdr:row>
      <xdr:rowOff>76200</xdr:rowOff>
    </xdr:from>
    <xdr:to>
      <xdr:col>0</xdr:col>
      <xdr:colOff>180975</xdr:colOff>
      <xdr:row>12</xdr:row>
      <xdr:rowOff>123825</xdr:rowOff>
    </xdr:to>
    <xdr:sp macro="" textlink="">
      <xdr:nvSpPr>
        <xdr:cNvPr id="2206" name="Line 46"/>
        <xdr:cNvSpPr>
          <a:spLocks noChangeShapeType="1"/>
        </xdr:cNvSpPr>
      </xdr:nvSpPr>
      <xdr:spPr bwMode="auto">
        <a:xfrm>
          <a:off x="180975" y="2114550"/>
          <a:ext cx="0" cy="47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171450</xdr:colOff>
      <xdr:row>12</xdr:row>
      <xdr:rowOff>57150</xdr:rowOff>
    </xdr:from>
    <xdr:to>
      <xdr:col>4</xdr:col>
      <xdr:colOff>381000</xdr:colOff>
      <xdr:row>12</xdr:row>
      <xdr:rowOff>57150</xdr:rowOff>
    </xdr:to>
    <xdr:sp macro="" textlink="">
      <xdr:nvSpPr>
        <xdr:cNvPr id="2207" name="Line 47"/>
        <xdr:cNvSpPr>
          <a:spLocks noChangeShapeType="1"/>
        </xdr:cNvSpPr>
      </xdr:nvSpPr>
      <xdr:spPr bwMode="auto">
        <a:xfrm>
          <a:off x="171450" y="2095500"/>
          <a:ext cx="1524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361950</xdr:colOff>
      <xdr:row>12</xdr:row>
      <xdr:rowOff>66675</xdr:rowOff>
    </xdr:from>
    <xdr:to>
      <xdr:col>4</xdr:col>
      <xdr:colOff>361950</xdr:colOff>
      <xdr:row>13</xdr:row>
      <xdr:rowOff>0</xdr:rowOff>
    </xdr:to>
    <xdr:sp macro="" textlink="">
      <xdr:nvSpPr>
        <xdr:cNvPr id="2208" name="Line 49"/>
        <xdr:cNvSpPr>
          <a:spLocks noChangeShapeType="1"/>
        </xdr:cNvSpPr>
      </xdr:nvSpPr>
      <xdr:spPr bwMode="auto">
        <a:xfrm>
          <a:off x="1676400" y="2105025"/>
          <a:ext cx="0" cy="66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</xdr:colOff>
      <xdr:row>11</xdr:row>
      <xdr:rowOff>152400</xdr:rowOff>
    </xdr:from>
    <xdr:to>
      <xdr:col>2</xdr:col>
      <xdr:colOff>295275</xdr:colOff>
      <xdr:row>12</xdr:row>
      <xdr:rowOff>123825</xdr:rowOff>
    </xdr:to>
    <xdr:sp macro="" textlink="">
      <xdr:nvSpPr>
        <xdr:cNvPr id="2209" name="Line 50"/>
        <xdr:cNvSpPr>
          <a:spLocks noChangeShapeType="1"/>
        </xdr:cNvSpPr>
      </xdr:nvSpPr>
      <xdr:spPr bwMode="auto">
        <a:xfrm flipH="1">
          <a:off x="971550" y="2038350"/>
          <a:ext cx="9525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200025</xdr:colOff>
      <xdr:row>15</xdr:row>
      <xdr:rowOff>76200</xdr:rowOff>
    </xdr:from>
    <xdr:to>
      <xdr:col>0</xdr:col>
      <xdr:colOff>200025</xdr:colOff>
      <xdr:row>16</xdr:row>
      <xdr:rowOff>0</xdr:rowOff>
    </xdr:to>
    <xdr:sp macro="" textlink="">
      <xdr:nvSpPr>
        <xdr:cNvPr id="2210" name="Line 51"/>
        <xdr:cNvSpPr>
          <a:spLocks noChangeShapeType="1"/>
        </xdr:cNvSpPr>
      </xdr:nvSpPr>
      <xdr:spPr bwMode="auto">
        <a:xfrm>
          <a:off x="200025" y="2581275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15</xdr:row>
      <xdr:rowOff>76200</xdr:rowOff>
    </xdr:from>
    <xdr:to>
      <xdr:col>6</xdr:col>
      <xdr:colOff>238125</xdr:colOff>
      <xdr:row>15</xdr:row>
      <xdr:rowOff>76200</xdr:rowOff>
    </xdr:to>
    <xdr:sp macro="" textlink="">
      <xdr:nvSpPr>
        <xdr:cNvPr id="2211" name="Line 52"/>
        <xdr:cNvSpPr>
          <a:spLocks noChangeShapeType="1"/>
        </xdr:cNvSpPr>
      </xdr:nvSpPr>
      <xdr:spPr bwMode="auto">
        <a:xfrm>
          <a:off x="190500" y="2581275"/>
          <a:ext cx="2295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238125</xdr:colOff>
      <xdr:row>15</xdr:row>
      <xdr:rowOff>76200</xdr:rowOff>
    </xdr:from>
    <xdr:to>
      <xdr:col>6</xdr:col>
      <xdr:colOff>238125</xdr:colOff>
      <xdr:row>15</xdr:row>
      <xdr:rowOff>133350</xdr:rowOff>
    </xdr:to>
    <xdr:sp macro="" textlink="">
      <xdr:nvSpPr>
        <xdr:cNvPr id="2212" name="Line 53"/>
        <xdr:cNvSpPr>
          <a:spLocks noChangeShapeType="1"/>
        </xdr:cNvSpPr>
      </xdr:nvSpPr>
      <xdr:spPr bwMode="auto">
        <a:xfrm>
          <a:off x="2486025" y="2581275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</xdr:colOff>
      <xdr:row>14</xdr:row>
      <xdr:rowOff>152400</xdr:rowOff>
    </xdr:from>
    <xdr:to>
      <xdr:col>2</xdr:col>
      <xdr:colOff>285750</xdr:colOff>
      <xdr:row>15</xdr:row>
      <xdr:rowOff>104775</xdr:rowOff>
    </xdr:to>
    <xdr:sp macro="" textlink="">
      <xdr:nvSpPr>
        <xdr:cNvPr id="2213" name="Line 56"/>
        <xdr:cNvSpPr>
          <a:spLocks noChangeShapeType="1"/>
        </xdr:cNvSpPr>
      </xdr:nvSpPr>
      <xdr:spPr bwMode="auto">
        <a:xfrm>
          <a:off x="971550" y="250507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361950</xdr:colOff>
      <xdr:row>15</xdr:row>
      <xdr:rowOff>66675</xdr:rowOff>
    </xdr:from>
    <xdr:to>
      <xdr:col>4</xdr:col>
      <xdr:colOff>361950</xdr:colOff>
      <xdr:row>15</xdr:row>
      <xdr:rowOff>123825</xdr:rowOff>
    </xdr:to>
    <xdr:sp macro="" textlink="">
      <xdr:nvSpPr>
        <xdr:cNvPr id="2214" name="Line 57"/>
        <xdr:cNvSpPr>
          <a:spLocks noChangeShapeType="1"/>
        </xdr:cNvSpPr>
      </xdr:nvSpPr>
      <xdr:spPr bwMode="auto">
        <a:xfrm>
          <a:off x="1676400" y="257175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</xdr:row>
      <xdr:rowOff>28575</xdr:rowOff>
    </xdr:from>
    <xdr:to>
      <xdr:col>5</xdr:col>
      <xdr:colOff>152400</xdr:colOff>
      <xdr:row>3</xdr:row>
      <xdr:rowOff>9525</xdr:rowOff>
    </xdr:to>
    <xdr:sp macro="" textlink="">
      <xdr:nvSpPr>
        <xdr:cNvPr id="5131" name="Text Box 11"/>
        <xdr:cNvSpPr txBox="1">
          <a:spLocks noChangeArrowheads="1"/>
        </xdr:cNvSpPr>
      </xdr:nvSpPr>
      <xdr:spPr bwMode="auto">
        <a:xfrm>
          <a:off x="1390650" y="209550"/>
          <a:ext cx="2190750" cy="342900"/>
        </a:xfrm>
        <a:prstGeom prst="rect">
          <a:avLst/>
        </a:prstGeom>
        <a:solidFill>
          <a:srgbClr val="33CCCC"/>
        </a:solidFill>
        <a:ln w="9525">
          <a:solidFill>
            <a:srgbClr val="FF99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</xdr:spPr>
      <xdr:txBody>
        <a:bodyPr vertOverflow="clip" wrap="square" lIns="45720" tIns="32004" rIns="45720" bIns="32004" anchor="ctr" upright="1"/>
        <a:lstStyle/>
        <a:p>
          <a:pPr algn="ctr" rtl="0">
            <a:defRPr sz="1000"/>
          </a:pPr>
          <a:r>
            <a:rPr lang="zh-CN" altLang="en-US" sz="2200" b="1" i="0" u="none" strike="noStrike" baseline="0">
              <a:solidFill>
                <a:srgbClr val="339966"/>
              </a:solidFill>
              <a:latin typeface="华文行楷"/>
            </a:rPr>
            <a:t>财务分析模型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</xdr:row>
          <xdr:rowOff>171450</xdr:rowOff>
        </xdr:from>
        <xdr:to>
          <xdr:col>2</xdr:col>
          <xdr:colOff>609600</xdr:colOff>
          <xdr:row>6</xdr:row>
          <xdr:rowOff>123825</xdr:rowOff>
        </xdr:to>
        <xdr:sp macro="" textlink="">
          <xdr:nvSpPr>
            <xdr:cNvPr id="5122" name="CommandButton1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5</xdr:row>
          <xdr:rowOff>0</xdr:rowOff>
        </xdr:from>
        <xdr:to>
          <xdr:col>5</xdr:col>
          <xdr:colOff>609600</xdr:colOff>
          <xdr:row>6</xdr:row>
          <xdr:rowOff>142875</xdr:rowOff>
        </xdr:to>
        <xdr:sp macro="" textlink="">
          <xdr:nvSpPr>
            <xdr:cNvPr id="5124" name="CommandButton2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8</xdr:row>
          <xdr:rowOff>38100</xdr:rowOff>
        </xdr:from>
        <xdr:to>
          <xdr:col>2</xdr:col>
          <xdr:colOff>609600</xdr:colOff>
          <xdr:row>9</xdr:row>
          <xdr:rowOff>133350</xdr:rowOff>
        </xdr:to>
        <xdr:sp macro="" textlink="">
          <xdr:nvSpPr>
            <xdr:cNvPr id="5125" name="CommandButton3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8</xdr:row>
          <xdr:rowOff>9525</xdr:rowOff>
        </xdr:from>
        <xdr:to>
          <xdr:col>5</xdr:col>
          <xdr:colOff>628650</xdr:colOff>
          <xdr:row>9</xdr:row>
          <xdr:rowOff>123825</xdr:rowOff>
        </xdr:to>
        <xdr:sp macro="" textlink="">
          <xdr:nvSpPr>
            <xdr:cNvPr id="5126" name="CommandButton4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</xdr:colOff>
          <xdr:row>11</xdr:row>
          <xdr:rowOff>66675</xdr:rowOff>
        </xdr:from>
        <xdr:to>
          <xdr:col>4</xdr:col>
          <xdr:colOff>390525</xdr:colOff>
          <xdr:row>13</xdr:row>
          <xdr:rowOff>19050</xdr:rowOff>
        </xdr:to>
        <xdr:sp macro="" textlink="">
          <xdr:nvSpPr>
            <xdr:cNvPr id="5127" name="CommandButton5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0</xdr:row>
      <xdr:rowOff>257175</xdr:rowOff>
    </xdr:from>
    <xdr:to>
      <xdr:col>9</xdr:col>
      <xdr:colOff>114300</xdr:colOff>
      <xdr:row>14</xdr:row>
      <xdr:rowOff>47625</xdr:rowOff>
    </xdr:to>
    <xdr:graphicFrame macro="">
      <xdr:nvGraphicFramePr>
        <xdr:cNvPr id="10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640;/&#20462;&#25913;&#21518;/&#34920;/&#31532;9&#31456;/&#36164;&#20135;&#36127;&#20538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"/>
      <sheetName val="资产负债表"/>
      <sheetName val="明细账"/>
      <sheetName val="总账"/>
    </sheetNames>
    <sheetDataSet>
      <sheetData sheetId="0" refreshError="1"/>
      <sheetData sheetId="1"/>
      <sheetData sheetId="2"/>
      <sheetData sheetId="3">
        <row r="2">
          <cell r="A2" t="str">
            <v>总账科目</v>
          </cell>
          <cell r="D2" t="str">
            <v>月初余额</v>
          </cell>
          <cell r="G2" t="str">
            <v>月末余额</v>
          </cell>
        </row>
        <row r="3">
          <cell r="A3" t="str">
            <v>101</v>
          </cell>
          <cell r="D3">
            <v>37790</v>
          </cell>
          <cell r="G3">
            <v>40090</v>
          </cell>
        </row>
        <row r="4">
          <cell r="A4" t="str">
            <v>102</v>
          </cell>
          <cell r="D4">
            <v>12000</v>
          </cell>
          <cell r="G4">
            <v>16180</v>
          </cell>
        </row>
        <row r="5">
          <cell r="A5" t="str">
            <v>109</v>
          </cell>
          <cell r="D5">
            <v>0</v>
          </cell>
          <cell r="G5">
            <v>0</v>
          </cell>
        </row>
        <row r="6">
          <cell r="A6" t="str">
            <v>113</v>
          </cell>
          <cell r="D6">
            <v>15000</v>
          </cell>
          <cell r="G6">
            <v>15000</v>
          </cell>
        </row>
        <row r="7">
          <cell r="A7" t="str">
            <v>114</v>
          </cell>
          <cell r="D7">
            <v>2500</v>
          </cell>
          <cell r="G7">
            <v>2500</v>
          </cell>
        </row>
        <row r="8">
          <cell r="A8" t="str">
            <v>125</v>
          </cell>
          <cell r="D8">
            <v>5460</v>
          </cell>
          <cell r="G8">
            <v>-3540</v>
          </cell>
        </row>
        <row r="9">
          <cell r="A9" t="str">
            <v>126</v>
          </cell>
          <cell r="D9">
            <v>0</v>
          </cell>
          <cell r="G9">
            <v>2000</v>
          </cell>
        </row>
        <row r="10">
          <cell r="A10" t="str">
            <v>130</v>
          </cell>
          <cell r="D10">
            <v>12500</v>
          </cell>
          <cell r="G10">
            <v>22500</v>
          </cell>
        </row>
        <row r="11">
          <cell r="A11" t="str">
            <v>131</v>
          </cell>
          <cell r="D11">
            <v>-7500</v>
          </cell>
          <cell r="G11">
            <v>-7500</v>
          </cell>
        </row>
        <row r="12">
          <cell r="A12" t="str">
            <v>201</v>
          </cell>
          <cell r="D12">
            <v>-9000</v>
          </cell>
          <cell r="G12">
            <v>-9000</v>
          </cell>
        </row>
        <row r="13">
          <cell r="A13" t="str">
            <v>203</v>
          </cell>
          <cell r="D13">
            <v>-8500</v>
          </cell>
          <cell r="G13">
            <v>-10500</v>
          </cell>
        </row>
        <row r="14">
          <cell r="A14" t="str">
            <v>205</v>
          </cell>
          <cell r="D14">
            <v>-5250</v>
          </cell>
          <cell r="G14">
            <v>-5250</v>
          </cell>
        </row>
        <row r="15">
          <cell r="A15" t="str">
            <v>301</v>
          </cell>
          <cell r="D15">
            <v>-50000</v>
          </cell>
          <cell r="G15">
            <v>-50000</v>
          </cell>
        </row>
        <row r="16">
          <cell r="A16" t="str">
            <v>302</v>
          </cell>
          <cell r="D16">
            <v>0</v>
          </cell>
          <cell r="G16">
            <v>0</v>
          </cell>
        </row>
        <row r="17">
          <cell r="A17" t="str">
            <v>321</v>
          </cell>
          <cell r="D17">
            <v>0</v>
          </cell>
          <cell r="G17">
            <v>0</v>
          </cell>
        </row>
        <row r="18">
          <cell r="A18" t="str">
            <v>322</v>
          </cell>
          <cell r="D18">
            <v>0</v>
          </cell>
          <cell r="G18">
            <v>0</v>
          </cell>
        </row>
        <row r="19">
          <cell r="A19" t="str">
            <v>501</v>
          </cell>
          <cell r="D19">
            <v>0</v>
          </cell>
          <cell r="G19">
            <v>-19200</v>
          </cell>
        </row>
        <row r="20">
          <cell r="A20" t="str">
            <v>502</v>
          </cell>
          <cell r="D20">
            <v>0</v>
          </cell>
          <cell r="G20">
            <v>11000</v>
          </cell>
        </row>
        <row r="21">
          <cell r="A21" t="str">
            <v>503</v>
          </cell>
          <cell r="D21">
            <v>0</v>
          </cell>
          <cell r="G21">
            <v>0</v>
          </cell>
        </row>
        <row r="22">
          <cell r="A22" t="str">
            <v>504</v>
          </cell>
          <cell r="D22">
            <v>0</v>
          </cell>
          <cell r="G22">
            <v>500</v>
          </cell>
        </row>
        <row r="23">
          <cell r="A23" t="str">
            <v>510</v>
          </cell>
          <cell r="D23">
            <v>0</v>
          </cell>
          <cell r="G23">
            <v>200</v>
          </cell>
        </row>
        <row r="24">
          <cell r="A24" t="str">
            <v>511</v>
          </cell>
          <cell r="D24">
            <v>0</v>
          </cell>
          <cell r="G24">
            <v>20</v>
          </cell>
        </row>
        <row r="25">
          <cell r="A25" t="str">
            <v>555</v>
          </cell>
          <cell r="D25">
            <v>0</v>
          </cell>
          <cell r="G2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6.emf"/><Relationship Id="rId3" Type="http://schemas.openxmlformats.org/officeDocument/2006/relationships/image" Target="../media/image1.png"/><Relationship Id="rId7" Type="http://schemas.openxmlformats.org/officeDocument/2006/relationships/image" Target="../media/image3.emf"/><Relationship Id="rId12" Type="http://schemas.openxmlformats.org/officeDocument/2006/relationships/control" Target="../activeX/activeX5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Relationship Id="rId6" Type="http://schemas.openxmlformats.org/officeDocument/2006/relationships/control" Target="../activeX/activeX2.xml"/><Relationship Id="rId11" Type="http://schemas.openxmlformats.org/officeDocument/2006/relationships/image" Target="../media/image5.emf"/><Relationship Id="rId5" Type="http://schemas.openxmlformats.org/officeDocument/2006/relationships/image" Target="../media/image2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4.emf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15"/>
  <sheetViews>
    <sheetView workbookViewId="0">
      <selection activeCell="G13" sqref="G13"/>
    </sheetView>
  </sheetViews>
  <sheetFormatPr defaultRowHeight="14.25"/>
  <cols>
    <col min="1" max="1" width="16.625" customWidth="1"/>
    <col min="2" max="2" width="14.5" customWidth="1"/>
    <col min="3" max="3" width="17.125" customWidth="1"/>
    <col min="4" max="4" width="13.375" customWidth="1"/>
  </cols>
  <sheetData>
    <row r="1" spans="1:4" ht="36.75" customHeight="1" thickBot="1">
      <c r="A1" s="105" t="s">
        <v>80</v>
      </c>
      <c r="B1" s="105"/>
      <c r="C1" s="105"/>
      <c r="D1" s="105"/>
    </row>
    <row r="2" spans="1:4" ht="21" customHeight="1" thickTop="1">
      <c r="A2" s="93" t="s">
        <v>30</v>
      </c>
      <c r="B2" s="94" t="s">
        <v>77</v>
      </c>
      <c r="C2" s="94" t="s">
        <v>78</v>
      </c>
      <c r="D2" s="95" t="s">
        <v>79</v>
      </c>
    </row>
    <row r="3" spans="1:4" ht="21" customHeight="1">
      <c r="A3" s="43" t="s">
        <v>58</v>
      </c>
      <c r="B3" s="86">
        <v>2.2000000000000002</v>
      </c>
      <c r="C3" s="87">
        <f>资产负债表!D11/资产负债表!H11</f>
        <v>2.7163636363636363</v>
      </c>
      <c r="D3" s="54">
        <f t="shared" ref="D3:D14" si="0">C3-B3</f>
        <v>0.51636363636363614</v>
      </c>
    </row>
    <row r="4" spans="1:4" ht="21" customHeight="1">
      <c r="A4" s="46" t="s">
        <v>59</v>
      </c>
      <c r="B4" s="88">
        <v>1.35</v>
      </c>
      <c r="C4" s="89">
        <f>(资产负债表!D11-资产负债表!D9)/资产负债表!H11</f>
        <v>2.7785858585858585</v>
      </c>
      <c r="D4" s="54">
        <f t="shared" si="0"/>
        <v>1.4285858585858584</v>
      </c>
    </row>
    <row r="5" spans="1:4" ht="21" customHeight="1">
      <c r="A5" s="46" t="s">
        <v>62</v>
      </c>
      <c r="B5" s="88">
        <v>2</v>
      </c>
      <c r="C5" s="89">
        <f>2*利润表!C4/(资产负债表!C8+资产负债表!D8)</f>
        <v>1.536</v>
      </c>
      <c r="D5" s="54">
        <f t="shared" si="0"/>
        <v>-0.46399999999999997</v>
      </c>
    </row>
    <row r="6" spans="1:4" ht="21" customHeight="1">
      <c r="A6" s="46" t="s">
        <v>66</v>
      </c>
      <c r="B6" s="88">
        <v>0.3</v>
      </c>
      <c r="C6" s="89">
        <f>2*利润表!C4/(资产负债表!C20+资产负债表!D20)</f>
        <v>0.24777390631049168</v>
      </c>
      <c r="D6" s="54">
        <f t="shared" si="0"/>
        <v>-5.2226093689508313E-2</v>
      </c>
    </row>
    <row r="7" spans="1:4" ht="21" customHeight="1">
      <c r="A7" s="46" t="s">
        <v>67</v>
      </c>
      <c r="B7" s="88">
        <v>0.2</v>
      </c>
      <c r="C7" s="89">
        <f>资产负债表!H11/资产负债表!D20</f>
        <v>0.3009850419554907</v>
      </c>
      <c r="D7" s="54">
        <f t="shared" si="0"/>
        <v>0.10098504195549068</v>
      </c>
    </row>
    <row r="8" spans="1:4" ht="21" customHeight="1">
      <c r="A8" s="46" t="s">
        <v>68</v>
      </c>
      <c r="B8" s="88">
        <v>1</v>
      </c>
      <c r="C8" s="89">
        <f>资产负债表!H11/资产负债表!H18</f>
        <v>0.43058455114822547</v>
      </c>
      <c r="D8" s="54">
        <f t="shared" si="0"/>
        <v>-0.56941544885177453</v>
      </c>
    </row>
    <row r="9" spans="1:4" ht="21" customHeight="1">
      <c r="A9" s="46" t="s">
        <v>69</v>
      </c>
      <c r="B9" s="88">
        <v>0.5</v>
      </c>
      <c r="C9" s="89">
        <f>资产负债表!H11/资产负债表!H18</f>
        <v>0.43058455114822547</v>
      </c>
      <c r="D9" s="54">
        <f t="shared" si="0"/>
        <v>-6.9415448851774531E-2</v>
      </c>
    </row>
    <row r="10" spans="1:4" ht="21" customHeight="1">
      <c r="A10" s="46" t="s">
        <v>70</v>
      </c>
      <c r="B10" s="88">
        <v>200</v>
      </c>
      <c r="C10" s="89">
        <f>(利润表!D19+利润表!D11)/利润表!D11</f>
        <v>375</v>
      </c>
      <c r="D10" s="54">
        <f t="shared" si="0"/>
        <v>175</v>
      </c>
    </row>
    <row r="11" spans="1:4" ht="21" customHeight="1">
      <c r="A11" s="46" t="s">
        <v>53</v>
      </c>
      <c r="B11" s="88">
        <v>0.5</v>
      </c>
      <c r="C11" s="89">
        <f>(利润表!C4-利润表!C5)/利润表!C4</f>
        <v>0.42708333333333331</v>
      </c>
      <c r="D11" s="54">
        <f t="shared" si="0"/>
        <v>-7.2916666666666685E-2</v>
      </c>
    </row>
    <row r="12" spans="1:4" ht="21" customHeight="1">
      <c r="A12" s="46" t="s">
        <v>54</v>
      </c>
      <c r="B12" s="88">
        <v>0.26</v>
      </c>
      <c r="C12" s="89">
        <f>利润表!C19/利润表!C4</f>
        <v>0.38958333333333334</v>
      </c>
      <c r="D12" s="54">
        <f t="shared" si="0"/>
        <v>0.12958333333333333</v>
      </c>
    </row>
    <row r="13" spans="1:4" ht="21" customHeight="1">
      <c r="A13" s="46" t="s">
        <v>55</v>
      </c>
      <c r="B13" s="88">
        <v>0.24</v>
      </c>
      <c r="C13" s="89">
        <f>2*利润表!C19/(资产负债表!D20+资产负债表!C20)</f>
        <v>9.6528584333462383E-2</v>
      </c>
      <c r="D13" s="54">
        <f t="shared" si="0"/>
        <v>-0.14347141566653759</v>
      </c>
    </row>
    <row r="14" spans="1:4" ht="21" customHeight="1" thickBot="1">
      <c r="A14" s="47" t="s">
        <v>56</v>
      </c>
      <c r="B14" s="90">
        <v>0.15</v>
      </c>
      <c r="C14" s="91">
        <f>2*利润表!C19/(资产负债表!G18+资产负债表!H18)</f>
        <v>0.13918868626721251</v>
      </c>
      <c r="D14" s="92">
        <f t="shared" si="0"/>
        <v>-1.0811313732787486E-2</v>
      </c>
    </row>
    <row r="15" spans="1:4" ht="15" thickTop="1"/>
  </sheetData>
  <mergeCells count="1">
    <mergeCell ref="A1:D1"/>
  </mergeCells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15"/>
  <sheetViews>
    <sheetView showFormulas="1" workbookViewId="0">
      <selection activeCell="C3" sqref="C3"/>
    </sheetView>
  </sheetViews>
  <sheetFormatPr defaultRowHeight="14.25"/>
  <cols>
    <col min="1" max="1" width="12" customWidth="1"/>
    <col min="2" max="2" width="13.5" customWidth="1"/>
    <col min="3" max="3" width="23.25" customWidth="1"/>
    <col min="4" max="4" width="13.375" customWidth="1"/>
  </cols>
  <sheetData>
    <row r="1" spans="1:7" ht="24" customHeight="1" thickBot="1">
      <c r="A1" s="105" t="s">
        <v>80</v>
      </c>
      <c r="B1" s="105"/>
      <c r="C1" s="105"/>
      <c r="D1" s="105"/>
    </row>
    <row r="2" spans="1:7" ht="15" thickTop="1">
      <c r="A2" s="67" t="s">
        <v>76</v>
      </c>
      <c r="B2" s="68" t="s">
        <v>77</v>
      </c>
      <c r="C2" s="68" t="s">
        <v>78</v>
      </c>
      <c r="D2" s="69" t="s">
        <v>79</v>
      </c>
    </row>
    <row r="3" spans="1:7">
      <c r="A3" s="59" t="s">
        <v>58</v>
      </c>
      <c r="B3" s="61">
        <v>2.2000000000000002</v>
      </c>
      <c r="C3" s="63">
        <f>资产负债表!D11/资产负债表!H11</f>
        <v>2.7163636363636363</v>
      </c>
      <c r="D3" s="70">
        <f>C3-B3</f>
        <v>0.51636363636363614</v>
      </c>
    </row>
    <row r="4" spans="1:7">
      <c r="A4" s="58" t="s">
        <v>59</v>
      </c>
      <c r="B4" s="62">
        <v>1.35</v>
      </c>
      <c r="C4" s="64">
        <f>(资产负债表!D11-资产负债表!D9)/资产负债表!H11</f>
        <v>2.7785858585858585</v>
      </c>
      <c r="D4" s="70">
        <f t="shared" ref="D4:D14" si="0">C4-B4</f>
        <v>1.4285858585858584</v>
      </c>
    </row>
    <row r="5" spans="1:7">
      <c r="A5" s="58" t="s">
        <v>62</v>
      </c>
      <c r="B5" s="62">
        <v>2</v>
      </c>
      <c r="C5" s="64">
        <f>2*利润表!C4/(资产负债表!C8+资产负债表!D8)</f>
        <v>1.536</v>
      </c>
      <c r="D5" s="70">
        <f t="shared" si="0"/>
        <v>-0.46399999999999997</v>
      </c>
    </row>
    <row r="6" spans="1:7">
      <c r="A6" s="58" t="s">
        <v>66</v>
      </c>
      <c r="B6" s="62">
        <v>0.3</v>
      </c>
      <c r="C6" s="64">
        <f>2*利润表!C4/(资产负债表!C20+资产负债表!D20)</f>
        <v>0.24777390631049168</v>
      </c>
      <c r="D6" s="70">
        <f t="shared" si="0"/>
        <v>-5.2226093689508313E-2</v>
      </c>
    </row>
    <row r="7" spans="1:7">
      <c r="A7" s="46" t="s">
        <v>67</v>
      </c>
      <c r="B7" s="62">
        <v>0.2</v>
      </c>
      <c r="C7" s="64">
        <f>资产负债表!H11/资产负债表!D20</f>
        <v>0.3009850419554907</v>
      </c>
      <c r="D7" s="70">
        <f t="shared" si="0"/>
        <v>0.10098504195549068</v>
      </c>
    </row>
    <row r="8" spans="1:7">
      <c r="A8" s="46" t="s">
        <v>68</v>
      </c>
      <c r="B8" s="62">
        <v>1</v>
      </c>
      <c r="C8" s="64">
        <f>资产负债表!H11/资产负债表!H18</f>
        <v>0.43058455114822547</v>
      </c>
      <c r="D8" s="70">
        <f t="shared" si="0"/>
        <v>-0.56941544885177453</v>
      </c>
    </row>
    <row r="9" spans="1:7">
      <c r="A9" s="46" t="s">
        <v>69</v>
      </c>
      <c r="B9" s="62">
        <v>0.5</v>
      </c>
      <c r="C9" s="64">
        <f>资产负债表!H11/资产负债表!H18</f>
        <v>0.43058455114822547</v>
      </c>
      <c r="D9" s="70">
        <f t="shared" si="0"/>
        <v>-6.9415448851774531E-2</v>
      </c>
    </row>
    <row r="10" spans="1:7">
      <c r="A10" s="46" t="s">
        <v>70</v>
      </c>
      <c r="B10" s="62">
        <v>200</v>
      </c>
      <c r="C10" s="64">
        <f>(利润表!D19+利润表!D11)/利润表!D11</f>
        <v>375</v>
      </c>
      <c r="D10" s="70">
        <f t="shared" si="0"/>
        <v>175</v>
      </c>
    </row>
    <row r="11" spans="1:7">
      <c r="A11" s="46" t="s">
        <v>53</v>
      </c>
      <c r="B11" s="62">
        <v>0.5</v>
      </c>
      <c r="C11" s="64">
        <f>(利润表!C4-利润表!C5)/利润表!C4</f>
        <v>0.42708333333333331</v>
      </c>
      <c r="D11" s="70">
        <f t="shared" si="0"/>
        <v>-7.2916666666666685E-2</v>
      </c>
      <c r="G11">
        <f>5*2</f>
        <v>10</v>
      </c>
    </row>
    <row r="12" spans="1:7">
      <c r="A12" s="46" t="s">
        <v>54</v>
      </c>
      <c r="B12" s="62">
        <v>0.26</v>
      </c>
      <c r="C12" s="64">
        <f>利润表!C19/利润表!C4</f>
        <v>0.38958333333333334</v>
      </c>
      <c r="D12" s="70">
        <f t="shared" si="0"/>
        <v>0.12958333333333333</v>
      </c>
    </row>
    <row r="13" spans="1:7">
      <c r="A13" s="46" t="s">
        <v>55</v>
      </c>
      <c r="B13" s="62">
        <v>0.24</v>
      </c>
      <c r="C13" s="64">
        <f>2*利润表!C19/(资产负债表!D20+资产负债表!C20)</f>
        <v>9.6528584333462383E-2</v>
      </c>
      <c r="D13" s="70">
        <f t="shared" si="0"/>
        <v>-0.14347141566653759</v>
      </c>
    </row>
    <row r="14" spans="1:7" ht="15" thickBot="1">
      <c r="A14" s="47" t="s">
        <v>56</v>
      </c>
      <c r="B14" s="66">
        <v>0.15</v>
      </c>
      <c r="C14" s="65">
        <f>2*利润表!C19/(资产负债表!G18+资产负债表!H18)</f>
        <v>0.13918868626721251</v>
      </c>
      <c r="D14" s="71">
        <f t="shared" si="0"/>
        <v>-1.0811313732787486E-2</v>
      </c>
    </row>
    <row r="15" spans="1:7" ht="15" thickTop="1">
      <c r="D15" s="52"/>
    </row>
  </sheetData>
  <mergeCells count="1">
    <mergeCell ref="A1:D1"/>
  </mergeCells>
  <phoneticPr fontId="1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21"/>
  <sheetViews>
    <sheetView workbookViewId="0">
      <selection activeCell="D3" sqref="D3"/>
    </sheetView>
  </sheetViews>
  <sheetFormatPr defaultRowHeight="14.45" customHeight="1"/>
  <cols>
    <col min="1" max="1" width="13.75" customWidth="1"/>
    <col min="2" max="2" width="5.25" customWidth="1"/>
    <col min="3" max="3" width="12.75" customWidth="1"/>
    <col min="4" max="4" width="13.25" customWidth="1"/>
    <col min="5" max="5" width="18.75" customWidth="1"/>
    <col min="6" max="6" width="5.125" customWidth="1"/>
    <col min="7" max="8" width="11.25" customWidth="1"/>
  </cols>
  <sheetData>
    <row r="1" spans="1:8" ht="22.9" customHeight="1">
      <c r="A1" s="106" t="s">
        <v>0</v>
      </c>
      <c r="B1" s="106"/>
      <c r="C1" s="106"/>
      <c r="D1" s="106"/>
      <c r="E1" s="106"/>
      <c r="F1" s="106"/>
      <c r="G1" s="106"/>
      <c r="H1" s="106"/>
    </row>
    <row r="2" spans="1:8" ht="14.45" customHeight="1" thickBot="1">
      <c r="A2" s="107" t="s">
        <v>1</v>
      </c>
      <c r="B2" s="107"/>
      <c r="C2" s="107"/>
      <c r="D2" s="2" t="s">
        <v>2</v>
      </c>
      <c r="E2" s="1">
        <v>38595</v>
      </c>
      <c r="F2" s="3"/>
      <c r="G2" s="108" t="s">
        <v>3</v>
      </c>
      <c r="H2" s="108"/>
    </row>
    <row r="3" spans="1:8" ht="14.45" customHeight="1" thickTop="1">
      <c r="A3" s="38" t="s">
        <v>49</v>
      </c>
      <c r="B3" s="39" t="s">
        <v>50</v>
      </c>
      <c r="C3" s="39" t="s">
        <v>74</v>
      </c>
      <c r="D3" s="39" t="s">
        <v>51</v>
      </c>
      <c r="E3" s="39" t="s">
        <v>52</v>
      </c>
      <c r="F3" s="39" t="s">
        <v>50</v>
      </c>
      <c r="G3" s="39" t="s">
        <v>75</v>
      </c>
      <c r="H3" s="40" t="s">
        <v>51</v>
      </c>
    </row>
    <row r="4" spans="1:8" ht="14.45" customHeight="1">
      <c r="A4" s="18" t="s">
        <v>5</v>
      </c>
      <c r="B4" s="19"/>
      <c r="C4" s="20"/>
      <c r="D4" s="19"/>
      <c r="E4" s="19" t="s">
        <v>6</v>
      </c>
      <c r="F4" s="19"/>
      <c r="G4" s="19"/>
      <c r="H4" s="21"/>
    </row>
    <row r="5" spans="1:8" ht="14.45" customHeight="1">
      <c r="A5" s="22" t="s">
        <v>7</v>
      </c>
      <c r="B5" s="23">
        <v>1</v>
      </c>
      <c r="C5" s="24">
        <v>49790</v>
      </c>
      <c r="D5" s="24">
        <v>56270</v>
      </c>
      <c r="E5" s="23" t="s">
        <v>8</v>
      </c>
      <c r="F5" s="23">
        <v>22</v>
      </c>
      <c r="G5" s="24">
        <v>9000</v>
      </c>
      <c r="H5" s="25">
        <v>9000</v>
      </c>
    </row>
    <row r="6" spans="1:8" ht="14.45" customHeight="1">
      <c r="A6" s="22" t="s">
        <v>9</v>
      </c>
      <c r="B6" s="23">
        <v>2</v>
      </c>
      <c r="C6" s="24">
        <v>15000</v>
      </c>
      <c r="D6" s="24">
        <v>15000</v>
      </c>
      <c r="E6" s="23" t="s">
        <v>10</v>
      </c>
      <c r="F6" s="23">
        <v>25</v>
      </c>
      <c r="G6" s="24">
        <v>8500</v>
      </c>
      <c r="H6" s="25">
        <v>10500</v>
      </c>
    </row>
    <row r="7" spans="1:8" ht="14.45" customHeight="1">
      <c r="A7" s="22" t="s">
        <v>11</v>
      </c>
      <c r="B7" s="23">
        <v>3</v>
      </c>
      <c r="C7" s="24">
        <v>2500</v>
      </c>
      <c r="D7" s="24">
        <v>2500</v>
      </c>
      <c r="E7" s="23" t="s">
        <v>12</v>
      </c>
      <c r="F7" s="23">
        <v>23</v>
      </c>
      <c r="G7" s="24">
        <v>5250</v>
      </c>
      <c r="H7" s="25">
        <v>5250</v>
      </c>
    </row>
    <row r="8" spans="1:8" ht="14.45" customHeight="1">
      <c r="A8" s="22" t="s">
        <v>13</v>
      </c>
      <c r="B8" s="23">
        <v>4</v>
      </c>
      <c r="C8" s="26">
        <v>12500</v>
      </c>
      <c r="D8" s="26">
        <v>12500</v>
      </c>
      <c r="E8" s="23"/>
      <c r="F8" s="23"/>
      <c r="G8" s="26"/>
      <c r="H8" s="27"/>
    </row>
    <row r="9" spans="1:8" ht="14.45" customHeight="1">
      <c r="A9" s="22" t="s">
        <v>14</v>
      </c>
      <c r="B9" s="23">
        <v>5</v>
      </c>
      <c r="C9" s="24">
        <v>5460</v>
      </c>
      <c r="D9" s="24">
        <v>-1540</v>
      </c>
      <c r="E9" s="23"/>
      <c r="F9" s="23"/>
      <c r="G9" s="26"/>
      <c r="H9" s="27"/>
    </row>
    <row r="10" spans="1:8" ht="14.45" customHeight="1">
      <c r="A10" s="22"/>
      <c r="B10" s="23"/>
      <c r="C10" s="26"/>
      <c r="D10" s="26"/>
      <c r="E10" s="23"/>
      <c r="F10" s="23"/>
      <c r="G10" s="26"/>
      <c r="H10" s="27"/>
    </row>
    <row r="11" spans="1:8" ht="14.45" customHeight="1">
      <c r="A11" s="28" t="s">
        <v>15</v>
      </c>
      <c r="B11" s="23">
        <v>7</v>
      </c>
      <c r="C11" s="29">
        <v>67750</v>
      </c>
      <c r="D11" s="29">
        <v>67230</v>
      </c>
      <c r="E11" s="30" t="s">
        <v>16</v>
      </c>
      <c r="F11" s="23">
        <v>28</v>
      </c>
      <c r="G11" s="29">
        <v>22750</v>
      </c>
      <c r="H11" s="31">
        <v>24750</v>
      </c>
    </row>
    <row r="12" spans="1:8" ht="14.45" customHeight="1">
      <c r="A12" s="22"/>
      <c r="B12" s="23"/>
      <c r="C12" s="26"/>
      <c r="D12" s="26"/>
      <c r="E12" s="23"/>
      <c r="F12" s="23"/>
      <c r="G12" s="26"/>
      <c r="H12" s="27"/>
    </row>
    <row r="13" spans="1:8" ht="14.45" customHeight="1">
      <c r="A13" s="18" t="s">
        <v>17</v>
      </c>
      <c r="B13" s="23">
        <v>10</v>
      </c>
      <c r="C13" s="26"/>
      <c r="D13" s="26"/>
      <c r="E13" s="19" t="s">
        <v>18</v>
      </c>
      <c r="F13" s="19"/>
      <c r="G13" s="26"/>
      <c r="H13" s="27"/>
    </row>
    <row r="14" spans="1:8" ht="14.45" customHeight="1">
      <c r="A14" s="22" t="s">
        <v>19</v>
      </c>
      <c r="B14" s="23">
        <v>11</v>
      </c>
      <c r="C14" s="24">
        <v>12500</v>
      </c>
      <c r="D14" s="24">
        <v>22500</v>
      </c>
      <c r="E14" s="23" t="s">
        <v>20</v>
      </c>
      <c r="F14" s="23">
        <v>29</v>
      </c>
      <c r="G14" s="24">
        <v>50000</v>
      </c>
      <c r="H14" s="25">
        <v>50000</v>
      </c>
    </row>
    <row r="15" spans="1:8" ht="14.45" customHeight="1">
      <c r="A15" s="22" t="s">
        <v>21</v>
      </c>
      <c r="B15" s="23">
        <v>12</v>
      </c>
      <c r="C15" s="24">
        <v>-7500</v>
      </c>
      <c r="D15" s="24">
        <v>-7500</v>
      </c>
      <c r="E15" s="23" t="s">
        <v>22</v>
      </c>
      <c r="F15" s="23">
        <v>30</v>
      </c>
      <c r="G15" s="26"/>
      <c r="H15" s="27"/>
    </row>
    <row r="16" spans="1:8" ht="14.45" customHeight="1">
      <c r="A16" s="22" t="s">
        <v>23</v>
      </c>
      <c r="B16" s="23">
        <v>15</v>
      </c>
      <c r="C16" s="26">
        <v>5000</v>
      </c>
      <c r="D16" s="26">
        <v>15000</v>
      </c>
      <c r="E16" s="23" t="s">
        <v>24</v>
      </c>
      <c r="F16" s="23">
        <v>31</v>
      </c>
      <c r="G16" s="24">
        <v>0</v>
      </c>
      <c r="H16" s="32">
        <v>7480</v>
      </c>
    </row>
    <row r="17" spans="1:8" ht="14.45" customHeight="1">
      <c r="A17" s="22"/>
      <c r="B17" s="23"/>
      <c r="C17" s="26"/>
      <c r="D17" s="26"/>
      <c r="E17" s="23"/>
      <c r="F17" s="23"/>
      <c r="G17" s="26"/>
      <c r="H17" s="27"/>
    </row>
    <row r="18" spans="1:8" ht="14.45" customHeight="1">
      <c r="A18" s="28" t="s">
        <v>25</v>
      </c>
      <c r="B18" s="23">
        <v>18</v>
      </c>
      <c r="C18" s="29">
        <v>5000</v>
      </c>
      <c r="D18" s="29">
        <v>15000</v>
      </c>
      <c r="E18" s="30" t="s">
        <v>26</v>
      </c>
      <c r="F18" s="23">
        <v>35</v>
      </c>
      <c r="G18" s="29">
        <v>50000</v>
      </c>
      <c r="H18" s="31">
        <v>57480</v>
      </c>
    </row>
    <row r="19" spans="1:8" ht="14.45" customHeight="1">
      <c r="A19" s="22"/>
      <c r="B19" s="23"/>
      <c r="C19" s="26"/>
      <c r="D19" s="26"/>
      <c r="E19" s="23"/>
      <c r="F19" s="23"/>
      <c r="G19" s="26"/>
      <c r="H19" s="27"/>
    </row>
    <row r="20" spans="1:8" ht="14.45" customHeight="1" thickBot="1">
      <c r="A20" s="33" t="s">
        <v>27</v>
      </c>
      <c r="B20" s="34">
        <v>20</v>
      </c>
      <c r="C20" s="35">
        <v>72750</v>
      </c>
      <c r="D20" s="35">
        <v>82230</v>
      </c>
      <c r="E20" s="36" t="s">
        <v>28</v>
      </c>
      <c r="F20" s="34">
        <v>40</v>
      </c>
      <c r="G20" s="35">
        <v>72750</v>
      </c>
      <c r="H20" s="37">
        <v>82230</v>
      </c>
    </row>
    <row r="21" spans="1:8" ht="14.45" customHeight="1" thickTop="1"/>
  </sheetData>
  <mergeCells count="3">
    <mergeCell ref="A1:H1"/>
    <mergeCell ref="A2:C2"/>
    <mergeCell ref="G2:H2"/>
  </mergeCells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D20"/>
  <sheetViews>
    <sheetView workbookViewId="0">
      <selection activeCell="H26" sqref="H26"/>
    </sheetView>
  </sheetViews>
  <sheetFormatPr defaultRowHeight="14.45" customHeight="1"/>
  <cols>
    <col min="1" max="1" width="21.125" customWidth="1"/>
    <col min="2" max="2" width="7.125" customWidth="1"/>
    <col min="3" max="3" width="15.25" customWidth="1"/>
    <col min="4" max="4" width="19.5" customWidth="1"/>
  </cols>
  <sheetData>
    <row r="1" spans="1:4" ht="21" customHeight="1">
      <c r="A1" s="109" t="s">
        <v>29</v>
      </c>
      <c r="B1" s="109"/>
      <c r="C1" s="109"/>
      <c r="D1" s="109"/>
    </row>
    <row r="2" spans="1:4" ht="14.45" customHeight="1" thickBot="1">
      <c r="A2" t="s">
        <v>1</v>
      </c>
      <c r="B2" t="s">
        <v>2</v>
      </c>
      <c r="C2" s="4">
        <v>38565</v>
      </c>
      <c r="D2" s="5" t="s">
        <v>3</v>
      </c>
    </row>
    <row r="3" spans="1:4" ht="14.45" customHeight="1" thickTop="1">
      <c r="A3" s="6" t="s">
        <v>30</v>
      </c>
      <c r="B3" s="7" t="s">
        <v>4</v>
      </c>
      <c r="C3" s="7" t="s">
        <v>31</v>
      </c>
      <c r="D3" s="8" t="s">
        <v>32</v>
      </c>
    </row>
    <row r="4" spans="1:4" ht="14.45" customHeight="1">
      <c r="A4" s="9" t="s">
        <v>33</v>
      </c>
      <c r="B4" s="10">
        <v>1</v>
      </c>
      <c r="C4" s="11">
        <v>19200</v>
      </c>
      <c r="D4" s="12">
        <v>19200</v>
      </c>
    </row>
    <row r="5" spans="1:4" ht="14.45" customHeight="1">
      <c r="A5" s="9" t="s">
        <v>34</v>
      </c>
      <c r="B5" s="10">
        <v>4</v>
      </c>
      <c r="C5" s="11">
        <v>11000</v>
      </c>
      <c r="D5" s="12">
        <v>11000</v>
      </c>
    </row>
    <row r="6" spans="1:4" ht="14.45" customHeight="1">
      <c r="A6" s="9" t="s">
        <v>35</v>
      </c>
      <c r="B6" s="10">
        <v>5</v>
      </c>
      <c r="C6" s="11">
        <v>0</v>
      </c>
      <c r="D6" s="12">
        <v>0</v>
      </c>
    </row>
    <row r="7" spans="1:4" ht="14.45" customHeight="1">
      <c r="A7" s="9" t="s">
        <v>36</v>
      </c>
      <c r="B7" s="10">
        <v>6</v>
      </c>
      <c r="C7" s="13">
        <v>8200</v>
      </c>
      <c r="D7" s="42">
        <v>8200</v>
      </c>
    </row>
    <row r="8" spans="1:4" ht="14.45" customHeight="1">
      <c r="A8" s="9" t="s">
        <v>37</v>
      </c>
      <c r="B8" s="10">
        <v>7</v>
      </c>
      <c r="C8" s="11"/>
      <c r="D8" s="41">
        <v>0</v>
      </c>
    </row>
    <row r="9" spans="1:4" ht="14.45" customHeight="1">
      <c r="A9" s="9" t="s">
        <v>38</v>
      </c>
      <c r="B9" s="10">
        <v>9</v>
      </c>
      <c r="C9" s="11">
        <v>500</v>
      </c>
      <c r="D9" s="12">
        <v>500</v>
      </c>
    </row>
    <row r="10" spans="1:4" ht="14.45" customHeight="1">
      <c r="A10" s="9" t="s">
        <v>39</v>
      </c>
      <c r="B10" s="10">
        <v>10</v>
      </c>
      <c r="C10" s="11">
        <v>200</v>
      </c>
      <c r="D10" s="12">
        <v>200</v>
      </c>
    </row>
    <row r="11" spans="1:4" ht="14.45" customHeight="1">
      <c r="A11" s="9" t="s">
        <v>40</v>
      </c>
      <c r="B11" s="10">
        <v>11</v>
      </c>
      <c r="C11" s="11">
        <v>20</v>
      </c>
      <c r="D11" s="12">
        <v>20</v>
      </c>
    </row>
    <row r="12" spans="1:4" ht="14.45" customHeight="1">
      <c r="A12" s="9" t="s">
        <v>41</v>
      </c>
      <c r="B12" s="10">
        <v>12</v>
      </c>
      <c r="C12" s="13">
        <v>7480</v>
      </c>
      <c r="D12" s="42">
        <v>7480</v>
      </c>
    </row>
    <row r="13" spans="1:4" ht="14.45" customHeight="1">
      <c r="A13" s="9" t="s">
        <v>42</v>
      </c>
      <c r="B13" s="10">
        <v>13</v>
      </c>
      <c r="C13" s="11"/>
      <c r="D13" s="41">
        <v>0</v>
      </c>
    </row>
    <row r="14" spans="1:4" ht="14.45" customHeight="1">
      <c r="A14" s="9" t="s">
        <v>43</v>
      </c>
      <c r="B14" s="10">
        <v>14</v>
      </c>
      <c r="C14" s="11"/>
      <c r="D14" s="12">
        <v>0</v>
      </c>
    </row>
    <row r="15" spans="1:4" ht="14.45" customHeight="1">
      <c r="A15" s="9" t="s">
        <v>44</v>
      </c>
      <c r="B15" s="10">
        <v>15</v>
      </c>
      <c r="C15" s="11"/>
      <c r="D15" s="12">
        <v>0</v>
      </c>
    </row>
    <row r="16" spans="1:4" ht="14.45" customHeight="1">
      <c r="A16" s="9" t="s">
        <v>45</v>
      </c>
      <c r="B16" s="10">
        <v>16</v>
      </c>
      <c r="C16" s="11"/>
      <c r="D16" s="12">
        <v>0</v>
      </c>
    </row>
    <row r="17" spans="1:4" ht="14.45" customHeight="1">
      <c r="A17" s="9" t="s">
        <v>46</v>
      </c>
      <c r="B17" s="10">
        <v>17</v>
      </c>
      <c r="C17" s="13">
        <v>7480</v>
      </c>
      <c r="D17" s="42">
        <v>7480</v>
      </c>
    </row>
    <row r="18" spans="1:4" ht="14.45" customHeight="1">
      <c r="A18" s="9" t="s">
        <v>47</v>
      </c>
      <c r="B18" s="10">
        <v>18</v>
      </c>
      <c r="C18" s="11">
        <v>0</v>
      </c>
      <c r="D18" s="41">
        <v>0</v>
      </c>
    </row>
    <row r="19" spans="1:4" ht="14.45" customHeight="1" thickBot="1">
      <c r="A19" s="15" t="s">
        <v>48</v>
      </c>
      <c r="B19" s="16">
        <v>19</v>
      </c>
      <c r="C19" s="17">
        <v>7480</v>
      </c>
      <c r="D19" s="14">
        <v>7480</v>
      </c>
    </row>
    <row r="20" spans="1:4" ht="14.45" customHeight="1" thickTop="1"/>
  </sheetData>
  <mergeCells count="1">
    <mergeCell ref="A1:D1"/>
  </mergeCells>
  <phoneticPr fontId="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U20"/>
  <sheetViews>
    <sheetView workbookViewId="0">
      <selection activeCell="M38" sqref="M38"/>
    </sheetView>
  </sheetViews>
  <sheetFormatPr defaultColWidth="8.75" defaultRowHeight="14.25"/>
  <cols>
    <col min="1" max="1" width="7.25" style="5" customWidth="1"/>
    <col min="2" max="2" width="1.125" style="5" customWidth="1"/>
    <col min="3" max="3" width="8.5" style="5" customWidth="1"/>
    <col min="4" max="4" width="1.125" style="5" customWidth="1"/>
    <col min="5" max="5" width="9.75" style="5" customWidth="1"/>
    <col min="6" max="6" width="1.125" style="5" customWidth="1"/>
    <col min="7" max="7" width="7.75" style="5" customWidth="1"/>
    <col min="8" max="8" width="9.25" style="5" customWidth="1"/>
    <col min="9" max="9" width="8.25" style="5" customWidth="1"/>
    <col min="10" max="10" width="1.125" style="5" customWidth="1"/>
    <col min="11" max="11" width="12.875" style="5" customWidth="1"/>
    <col min="12" max="12" width="1.125" style="5" customWidth="1"/>
    <col min="13" max="13" width="12" style="5" customWidth="1"/>
    <col min="14" max="14" width="1.125" style="5" customWidth="1"/>
    <col min="15" max="15" width="11.75" style="5" customWidth="1"/>
    <col min="16" max="16" width="1.125" style="5" customWidth="1"/>
    <col min="17" max="17" width="11.75" style="5" customWidth="1"/>
    <col min="18" max="16384" width="8.75" style="5"/>
  </cols>
  <sheetData>
    <row r="1" spans="1:21" ht="24.6" customHeight="1">
      <c r="A1" s="110" t="s">
        <v>95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78"/>
      <c r="S1" s="78"/>
      <c r="T1" s="78"/>
      <c r="U1" s="78"/>
    </row>
    <row r="2" spans="1:21">
      <c r="A2" s="78"/>
      <c r="B2" s="78"/>
      <c r="C2" s="78"/>
      <c r="D2" s="78"/>
      <c r="E2" s="78"/>
      <c r="F2" s="78"/>
      <c r="G2" s="78"/>
      <c r="H2" s="80" t="s">
        <v>91</v>
      </c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</row>
    <row r="3" spans="1:21" ht="12.6" customHeight="1">
      <c r="A3" s="78"/>
      <c r="B3" s="78"/>
      <c r="C3" s="78"/>
      <c r="D3" s="78"/>
      <c r="E3" s="78"/>
      <c r="F3" s="78"/>
      <c r="G3" s="78"/>
      <c r="H3" s="81">
        <f>E6*K6</f>
        <v>0.13809230149165991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</row>
    <row r="4" spans="1:21" ht="10.9" customHeight="1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</row>
    <row r="5" spans="1:21">
      <c r="A5" s="78"/>
      <c r="B5" s="78"/>
      <c r="C5" s="78"/>
      <c r="D5" s="78"/>
      <c r="E5" s="80" t="s">
        <v>96</v>
      </c>
      <c r="F5" s="78"/>
      <c r="G5" s="78"/>
      <c r="H5" s="78"/>
      <c r="I5" s="78"/>
      <c r="J5" s="78"/>
      <c r="K5" s="80" t="s">
        <v>97</v>
      </c>
      <c r="L5" s="78"/>
      <c r="M5" s="78"/>
      <c r="N5" s="78"/>
      <c r="O5" s="78"/>
      <c r="P5" s="78"/>
      <c r="Q5" s="78"/>
      <c r="R5" s="78"/>
      <c r="S5" s="78"/>
      <c r="T5" s="78"/>
      <c r="U5" s="78"/>
    </row>
    <row r="6" spans="1:21" ht="12.6" customHeight="1">
      <c r="A6" s="78"/>
      <c r="B6" s="78"/>
      <c r="C6" s="78"/>
      <c r="D6" s="78"/>
      <c r="E6" s="81">
        <f>E9*K9</f>
        <v>9.6528584333462383E-2</v>
      </c>
      <c r="F6" s="78"/>
      <c r="G6" s="78"/>
      <c r="H6" s="78"/>
      <c r="I6" s="78"/>
      <c r="J6" s="78"/>
      <c r="K6" s="81">
        <f>1/(1-(资产负债表!H11/资产负债表!D20))</f>
        <v>1.4305845511482254</v>
      </c>
      <c r="L6" s="78"/>
      <c r="M6" s="78"/>
      <c r="N6" s="78"/>
      <c r="O6" s="78"/>
      <c r="P6" s="78"/>
      <c r="Q6" s="78"/>
      <c r="R6" s="78"/>
      <c r="S6" s="78"/>
      <c r="T6" s="78"/>
      <c r="U6" s="78"/>
    </row>
    <row r="7" spans="1:21" ht="10.9" customHeight="1">
      <c r="A7" s="78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</row>
    <row r="8" spans="1:21">
      <c r="A8" s="78"/>
      <c r="B8" s="78"/>
      <c r="C8" s="78"/>
      <c r="D8" s="78"/>
      <c r="E8" s="80" t="s">
        <v>98</v>
      </c>
      <c r="F8" s="78"/>
      <c r="G8" s="78"/>
      <c r="H8" s="78"/>
      <c r="I8" s="78"/>
      <c r="J8" s="78"/>
      <c r="K8" s="80" t="s">
        <v>101</v>
      </c>
      <c r="L8" s="78"/>
      <c r="M8" s="78"/>
      <c r="N8" s="78"/>
      <c r="O8" s="78"/>
      <c r="P8" s="78"/>
      <c r="Q8" s="78"/>
      <c r="R8" s="78"/>
      <c r="S8" s="78"/>
      <c r="T8" s="78"/>
      <c r="U8" s="78"/>
    </row>
    <row r="9" spans="1:21" ht="12.6" customHeight="1">
      <c r="A9" s="78"/>
      <c r="B9" s="78"/>
      <c r="C9" s="78"/>
      <c r="D9" s="78"/>
      <c r="E9" s="81">
        <f>C12/G12</f>
        <v>0.38958333333333334</v>
      </c>
      <c r="F9" s="78"/>
      <c r="G9" s="78"/>
      <c r="H9" s="78"/>
      <c r="I9" s="78"/>
      <c r="J9" s="78"/>
      <c r="K9" s="81">
        <f>I12/M12</f>
        <v>0.24777390631049168</v>
      </c>
      <c r="L9" s="78"/>
      <c r="M9" s="78"/>
      <c r="N9" s="78"/>
      <c r="O9" s="78"/>
      <c r="P9" s="78"/>
      <c r="Q9" s="78"/>
      <c r="R9" s="78"/>
      <c r="S9" s="78"/>
      <c r="T9" s="78"/>
      <c r="U9" s="78"/>
    </row>
    <row r="10" spans="1:21" ht="10.9" customHeight="1">
      <c r="A10" s="78"/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</row>
    <row r="11" spans="1:21">
      <c r="A11" s="78"/>
      <c r="B11" s="78"/>
      <c r="C11" s="80" t="s">
        <v>99</v>
      </c>
      <c r="D11" s="78"/>
      <c r="E11" s="78"/>
      <c r="F11" s="78"/>
      <c r="G11" s="80" t="s">
        <v>100</v>
      </c>
      <c r="H11" s="78"/>
      <c r="I11" s="80" t="s">
        <v>100</v>
      </c>
      <c r="J11" s="78"/>
      <c r="K11" s="78"/>
      <c r="L11" s="78"/>
      <c r="M11" s="80" t="s">
        <v>102</v>
      </c>
      <c r="N11" s="78"/>
      <c r="O11" s="78"/>
      <c r="P11" s="78"/>
      <c r="Q11" s="78"/>
      <c r="R11" s="78"/>
      <c r="S11" s="78"/>
      <c r="T11" s="78"/>
      <c r="U11" s="78"/>
    </row>
    <row r="12" spans="1:21" ht="12.6" customHeight="1">
      <c r="A12" s="78"/>
      <c r="B12" s="78"/>
      <c r="C12" s="81">
        <f>A15-C15-E15</f>
        <v>7480</v>
      </c>
      <c r="D12" s="78"/>
      <c r="E12" s="78"/>
      <c r="F12" s="78"/>
      <c r="G12" s="81">
        <f>利润表!C4</f>
        <v>19200</v>
      </c>
      <c r="H12" s="78"/>
      <c r="I12" s="81">
        <f>利润表!C4</f>
        <v>19200</v>
      </c>
      <c r="J12" s="78"/>
      <c r="K12" s="78"/>
      <c r="L12" s="78"/>
      <c r="M12" s="81">
        <f>(K15+O15)/2</f>
        <v>77490</v>
      </c>
      <c r="N12" s="78"/>
      <c r="O12" s="78"/>
      <c r="P12" s="78"/>
      <c r="Q12" s="78"/>
      <c r="R12" s="78"/>
      <c r="S12" s="78"/>
      <c r="T12" s="78"/>
      <c r="U12" s="78"/>
    </row>
    <row r="13" spans="1:21" ht="10.9" customHeight="1">
      <c r="A13" s="78"/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</row>
    <row r="14" spans="1:21">
      <c r="A14" s="80" t="s">
        <v>100</v>
      </c>
      <c r="B14" s="78"/>
      <c r="C14" s="80" t="s">
        <v>107</v>
      </c>
      <c r="D14" s="78"/>
      <c r="E14" s="80" t="s">
        <v>108</v>
      </c>
      <c r="F14" s="78"/>
      <c r="G14" s="78"/>
      <c r="H14" s="78"/>
      <c r="I14" s="78"/>
      <c r="J14" s="78"/>
      <c r="K14" s="80" t="s">
        <v>104</v>
      </c>
      <c r="L14" s="78"/>
      <c r="M14" s="78"/>
      <c r="N14" s="78"/>
      <c r="O14" s="80" t="s">
        <v>103</v>
      </c>
      <c r="P14" s="78"/>
      <c r="Q14" s="78"/>
      <c r="R14" s="78"/>
      <c r="S14" s="78"/>
      <c r="T14" s="78"/>
      <c r="U14" s="78"/>
    </row>
    <row r="15" spans="1:21" ht="12.6" customHeight="1">
      <c r="A15" s="81">
        <f>利润表!C4</f>
        <v>19200</v>
      </c>
      <c r="B15" s="78"/>
      <c r="C15" s="81">
        <f>A18+C18+E18+G18</f>
        <v>11720</v>
      </c>
      <c r="D15" s="78"/>
      <c r="E15" s="81">
        <f>利润表!C18</f>
        <v>0</v>
      </c>
      <c r="F15" s="78"/>
      <c r="G15" s="78"/>
      <c r="H15" s="78"/>
      <c r="I15" s="78"/>
      <c r="J15" s="78"/>
      <c r="K15" s="81">
        <f>K18+M18+O18+Q18</f>
        <v>72750</v>
      </c>
      <c r="L15" s="78"/>
      <c r="M15" s="78"/>
      <c r="N15" s="78"/>
      <c r="O15" s="81">
        <f>K19+M19+O19+Q19</f>
        <v>82230</v>
      </c>
      <c r="P15" s="78"/>
      <c r="Q15" s="78"/>
      <c r="R15" s="78"/>
      <c r="S15" s="78"/>
      <c r="T15" s="78"/>
      <c r="U15" s="78"/>
    </row>
    <row r="16" spans="1:21" ht="10.9" customHeight="1">
      <c r="A16" s="78"/>
      <c r="B16" s="78"/>
      <c r="C16" s="78"/>
      <c r="D16" s="78"/>
      <c r="E16" s="78"/>
      <c r="F16" s="78"/>
      <c r="G16" s="78"/>
      <c r="H16" s="78"/>
      <c r="I16" s="78"/>
      <c r="J16" s="78"/>
      <c r="K16" s="82"/>
      <c r="L16" s="78"/>
      <c r="M16" s="78"/>
      <c r="N16" s="78"/>
      <c r="O16" s="78"/>
      <c r="P16" s="78"/>
      <c r="Q16" s="78"/>
      <c r="R16" s="78"/>
      <c r="S16" s="78"/>
      <c r="T16" s="78"/>
      <c r="U16" s="78"/>
    </row>
    <row r="17" spans="1:21">
      <c r="A17" s="80" t="s">
        <v>106</v>
      </c>
      <c r="B17" s="78"/>
      <c r="C17" s="80" t="s">
        <v>92</v>
      </c>
      <c r="D17" s="78"/>
      <c r="E17" s="80" t="s">
        <v>93</v>
      </c>
      <c r="F17" s="78"/>
      <c r="G17" s="80" t="s">
        <v>105</v>
      </c>
      <c r="H17" s="78"/>
      <c r="I17" s="78"/>
      <c r="J17" s="78"/>
      <c r="K17" s="80" t="s">
        <v>109</v>
      </c>
      <c r="L17" s="78"/>
      <c r="M17" s="80" t="s">
        <v>13</v>
      </c>
      <c r="N17" s="78"/>
      <c r="O17" s="80" t="s">
        <v>14</v>
      </c>
      <c r="P17" s="78"/>
      <c r="Q17" s="80" t="s">
        <v>23</v>
      </c>
      <c r="R17" s="78"/>
      <c r="S17" s="78"/>
      <c r="T17" s="78"/>
      <c r="U17" s="78"/>
    </row>
    <row r="18" spans="1:21" ht="12.6" customHeight="1">
      <c r="A18" s="81">
        <f>利润表!C5</f>
        <v>11000</v>
      </c>
      <c r="B18" s="78"/>
      <c r="C18" s="81">
        <f>利润表!C10</f>
        <v>200</v>
      </c>
      <c r="D18" s="78"/>
      <c r="E18" s="81">
        <f>利润表!C9</f>
        <v>500</v>
      </c>
      <c r="F18" s="78"/>
      <c r="G18" s="81">
        <f>利润表!C11</f>
        <v>20</v>
      </c>
      <c r="H18" s="78"/>
      <c r="I18" s="111" t="s">
        <v>75</v>
      </c>
      <c r="J18" s="112"/>
      <c r="K18" s="79">
        <f>资产负债表!C5</f>
        <v>49790</v>
      </c>
      <c r="L18" s="78"/>
      <c r="M18" s="79">
        <f>资产负债表!C8</f>
        <v>12500</v>
      </c>
      <c r="N18" s="78"/>
      <c r="O18" s="79">
        <f>资产负债表!C9</f>
        <v>5460</v>
      </c>
      <c r="P18" s="78"/>
      <c r="Q18" s="79">
        <f>资产负债表!C16</f>
        <v>5000</v>
      </c>
      <c r="R18" s="78"/>
      <c r="S18" s="78"/>
      <c r="T18" s="78"/>
      <c r="U18" s="78"/>
    </row>
    <row r="19" spans="1:21" ht="12.6" customHeight="1">
      <c r="A19" s="78"/>
      <c r="B19" s="78"/>
      <c r="C19" s="78"/>
      <c r="D19" s="78"/>
      <c r="E19" s="78"/>
      <c r="F19" s="78"/>
      <c r="G19" s="78"/>
      <c r="H19" s="78"/>
      <c r="I19" s="113" t="s">
        <v>94</v>
      </c>
      <c r="J19" s="114"/>
      <c r="K19" s="81">
        <f>资产负债表!D5</f>
        <v>56270</v>
      </c>
      <c r="L19" s="78"/>
      <c r="M19" s="81">
        <f>资产负债表!D8</f>
        <v>12500</v>
      </c>
      <c r="N19" s="78"/>
      <c r="O19" s="81">
        <f>资产负债表!D9</f>
        <v>-1540</v>
      </c>
      <c r="P19" s="78"/>
      <c r="Q19" s="81">
        <f>资产负债表!D16</f>
        <v>15000</v>
      </c>
      <c r="R19" s="78"/>
      <c r="S19" s="78"/>
      <c r="T19" s="78"/>
      <c r="U19" s="78"/>
    </row>
    <row r="20" spans="1:21">
      <c r="A20" s="78"/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</row>
  </sheetData>
  <mergeCells count="3">
    <mergeCell ref="A1:Q1"/>
    <mergeCell ref="I18:J18"/>
    <mergeCell ref="I19:J19"/>
  </mergeCells>
  <phoneticPr fontId="1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I4"/>
  <sheetViews>
    <sheetView workbookViewId="0">
      <selection activeCell="I3" sqref="A2:I3"/>
    </sheetView>
  </sheetViews>
  <sheetFormatPr defaultRowHeight="14.25"/>
  <cols>
    <col min="1" max="1" width="11.5" customWidth="1"/>
    <col min="2" max="2" width="10.125" customWidth="1"/>
    <col min="7" max="9" width="9.375" bestFit="1" customWidth="1"/>
  </cols>
  <sheetData>
    <row r="1" spans="1:9" ht="30.6" customHeight="1" thickBot="1">
      <c r="A1" s="115" t="s">
        <v>90</v>
      </c>
      <c r="B1" s="115"/>
      <c r="C1" s="115"/>
      <c r="D1" s="115"/>
      <c r="E1" s="115"/>
      <c r="F1" s="115"/>
      <c r="G1" s="115"/>
      <c r="H1" s="115"/>
      <c r="I1" s="115"/>
    </row>
    <row r="2" spans="1:9" ht="18" customHeight="1" thickTop="1">
      <c r="A2" s="72" t="s">
        <v>76</v>
      </c>
      <c r="B2" s="73" t="s">
        <v>84</v>
      </c>
      <c r="C2" s="73" t="s">
        <v>85</v>
      </c>
      <c r="D2" s="73" t="s">
        <v>86</v>
      </c>
      <c r="E2" s="73" t="s">
        <v>87</v>
      </c>
      <c r="F2" s="73" t="s">
        <v>88</v>
      </c>
      <c r="G2" s="73" t="s">
        <v>89</v>
      </c>
      <c r="H2" s="73" t="s">
        <v>81</v>
      </c>
      <c r="I2" s="74" t="s">
        <v>82</v>
      </c>
    </row>
    <row r="3" spans="1:9" ht="19.149999999999999" customHeight="1" thickBot="1">
      <c r="A3" s="75" t="s">
        <v>83</v>
      </c>
      <c r="B3" s="76">
        <v>0.15</v>
      </c>
      <c r="C3" s="76">
        <v>0.16</v>
      </c>
      <c r="D3" s="76">
        <v>0.16250000000000001</v>
      </c>
      <c r="E3" s="76">
        <v>0.17</v>
      </c>
      <c r="F3" s="76">
        <v>0.16500000000000001</v>
      </c>
      <c r="G3" s="76">
        <v>0.1545</v>
      </c>
      <c r="H3" s="76">
        <v>0.14000000000000001</v>
      </c>
      <c r="I3" s="77">
        <v>0.13200000000000001</v>
      </c>
    </row>
    <row r="4" spans="1:9" ht="15" thickTop="1"/>
  </sheetData>
  <mergeCells count="1">
    <mergeCell ref="A1:I1"/>
  </mergeCells>
  <phoneticPr fontId="1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U29"/>
  <sheetViews>
    <sheetView showGridLines="0" zoomScale="75" workbookViewId="0">
      <selection activeCell="R15" sqref="R15"/>
    </sheetView>
  </sheetViews>
  <sheetFormatPr defaultColWidth="8.75" defaultRowHeight="14.25"/>
  <cols>
    <col min="1" max="1" width="7.625" style="5" customWidth="1"/>
    <col min="2" max="2" width="1.375" style="5" customWidth="1"/>
    <col min="3" max="3" width="6.875" style="5" customWidth="1"/>
    <col min="4" max="4" width="1.375" style="5" customWidth="1"/>
    <col min="5" max="5" width="10.875" style="5" customWidth="1"/>
    <col min="6" max="6" width="1.375" style="5" customWidth="1"/>
    <col min="7" max="7" width="8.5" style="5" customWidth="1"/>
    <col min="8" max="8" width="9.5" style="5" customWidth="1"/>
    <col min="9" max="9" width="8.625" style="5" customWidth="1"/>
    <col min="10" max="10" width="1.375" style="5" customWidth="1"/>
    <col min="11" max="11" width="13.125" style="5" customWidth="1"/>
    <col min="12" max="12" width="1.375" style="5" customWidth="1"/>
    <col min="13" max="13" width="11.25" style="5" customWidth="1"/>
    <col min="14" max="14" width="1.375" style="5" customWidth="1"/>
    <col min="15" max="15" width="10.375" style="5" customWidth="1"/>
    <col min="16" max="16" width="1.375" style="5" customWidth="1"/>
    <col min="17" max="17" width="10.5" style="5" customWidth="1"/>
    <col min="18" max="16384" width="8.75" style="5"/>
  </cols>
  <sheetData>
    <row r="1" spans="1:21" ht="24.6" customHeight="1">
      <c r="A1" s="116" t="s">
        <v>95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78"/>
      <c r="S1" s="78"/>
      <c r="T1" s="78"/>
      <c r="U1" s="78"/>
    </row>
    <row r="2" spans="1:21">
      <c r="A2" s="83"/>
      <c r="B2" s="78"/>
      <c r="C2" s="78"/>
      <c r="D2" s="78"/>
      <c r="E2" s="78"/>
      <c r="F2" s="78"/>
      <c r="G2" s="78"/>
      <c r="H2" s="80" t="s">
        <v>91</v>
      </c>
      <c r="I2" s="78"/>
      <c r="J2" s="78"/>
      <c r="K2" s="78"/>
      <c r="L2" s="78"/>
      <c r="M2" s="78"/>
      <c r="N2" s="78"/>
      <c r="O2" s="78"/>
      <c r="P2" s="78"/>
      <c r="Q2" s="78"/>
      <c r="R2" s="83"/>
      <c r="S2" s="78"/>
      <c r="T2" s="78"/>
      <c r="U2" s="78"/>
    </row>
    <row r="3" spans="1:21" ht="12.6" customHeight="1">
      <c r="A3" s="83"/>
      <c r="B3" s="78"/>
      <c r="C3" s="78"/>
      <c r="D3" s="78"/>
      <c r="E3" s="78"/>
      <c r="F3" s="78"/>
      <c r="G3" s="78"/>
      <c r="H3" s="84">
        <f>E6*K6</f>
        <v>0.13809230149165991</v>
      </c>
      <c r="I3" s="78"/>
      <c r="J3" s="78"/>
      <c r="K3" s="78"/>
      <c r="L3" s="78"/>
      <c r="M3" s="78"/>
      <c r="N3" s="78"/>
      <c r="O3" s="78"/>
      <c r="P3" s="78"/>
      <c r="Q3" s="78"/>
      <c r="R3" s="83"/>
      <c r="S3" s="78"/>
      <c r="T3" s="78"/>
      <c r="U3" s="78"/>
    </row>
    <row r="4" spans="1:21" ht="10.9" customHeight="1">
      <c r="A4" s="83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83"/>
      <c r="S4" s="78"/>
      <c r="T4" s="78"/>
      <c r="U4" s="78"/>
    </row>
    <row r="5" spans="1:21">
      <c r="A5" s="83"/>
      <c r="B5" s="78"/>
      <c r="C5" s="78"/>
      <c r="D5" s="78"/>
      <c r="E5" s="80" t="s">
        <v>110</v>
      </c>
      <c r="F5" s="78"/>
      <c r="G5" s="78"/>
      <c r="H5" s="78"/>
      <c r="I5" s="78"/>
      <c r="J5" s="78"/>
      <c r="K5" s="80" t="s">
        <v>111</v>
      </c>
      <c r="L5" s="78"/>
      <c r="M5" s="78"/>
      <c r="N5" s="78"/>
      <c r="O5" s="78"/>
      <c r="P5" s="78"/>
      <c r="Q5" s="78"/>
      <c r="R5" s="83"/>
      <c r="S5" s="78"/>
      <c r="T5" s="78"/>
      <c r="U5" s="78"/>
    </row>
    <row r="6" spans="1:21" ht="12.6" customHeight="1">
      <c r="A6" s="83"/>
      <c r="B6" s="78"/>
      <c r="C6" s="78"/>
      <c r="D6" s="78"/>
      <c r="E6" s="84">
        <f>E9*K9</f>
        <v>9.6528584333462383E-2</v>
      </c>
      <c r="F6" s="78"/>
      <c r="G6" s="78"/>
      <c r="H6" s="78"/>
      <c r="I6" s="78"/>
      <c r="J6" s="78"/>
      <c r="K6" s="85">
        <f>1/(1-(资产负债表!H11/资产负债表!D20))</f>
        <v>1.4305845511482254</v>
      </c>
      <c r="L6" s="78"/>
      <c r="M6" s="78"/>
      <c r="N6" s="78"/>
      <c r="O6" s="78"/>
      <c r="P6" s="78"/>
      <c r="Q6" s="78"/>
      <c r="R6" s="83"/>
      <c r="S6" s="78"/>
      <c r="T6" s="78"/>
      <c r="U6" s="78"/>
    </row>
    <row r="7" spans="1:21" ht="10.9" customHeight="1">
      <c r="A7" s="83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83"/>
      <c r="S7" s="78"/>
      <c r="T7" s="78"/>
      <c r="U7" s="78"/>
    </row>
    <row r="8" spans="1:21">
      <c r="A8" s="83"/>
      <c r="B8" s="78"/>
      <c r="C8" s="78"/>
      <c r="D8" s="78"/>
      <c r="E8" s="80" t="s">
        <v>54</v>
      </c>
      <c r="F8" s="78"/>
      <c r="G8" s="78"/>
      <c r="H8" s="78"/>
      <c r="I8" s="78"/>
      <c r="J8" s="78"/>
      <c r="K8" s="80" t="s">
        <v>66</v>
      </c>
      <c r="L8" s="78"/>
      <c r="M8" s="78"/>
      <c r="N8" s="78"/>
      <c r="O8" s="78"/>
      <c r="P8" s="78"/>
      <c r="Q8" s="78"/>
      <c r="R8" s="83"/>
      <c r="S8" s="78"/>
      <c r="T8" s="78"/>
      <c r="U8" s="78"/>
    </row>
    <row r="9" spans="1:21" ht="12.6" customHeight="1">
      <c r="A9" s="83"/>
      <c r="B9" s="78"/>
      <c r="C9" s="78"/>
      <c r="D9" s="78"/>
      <c r="E9" s="84">
        <f>C12/G12</f>
        <v>0.38958333333333334</v>
      </c>
      <c r="F9" s="78"/>
      <c r="G9" s="78"/>
      <c r="H9" s="78"/>
      <c r="I9" s="78"/>
      <c r="J9" s="78"/>
      <c r="K9" s="85">
        <f>I12/M12</f>
        <v>0.24777390631049168</v>
      </c>
      <c r="L9" s="78"/>
      <c r="M9" s="78"/>
      <c r="N9" s="78"/>
      <c r="O9" s="78"/>
      <c r="P9" s="78"/>
      <c r="Q9" s="78"/>
      <c r="R9" s="83"/>
      <c r="S9" s="78"/>
      <c r="T9" s="78"/>
      <c r="U9" s="78"/>
    </row>
    <row r="10" spans="1:21" ht="10.9" customHeight="1">
      <c r="A10" s="83"/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83"/>
      <c r="S10" s="78"/>
      <c r="T10" s="78"/>
      <c r="U10" s="78"/>
    </row>
    <row r="11" spans="1:21">
      <c r="A11" s="83"/>
      <c r="B11" s="78"/>
      <c r="C11" s="80" t="s">
        <v>112</v>
      </c>
      <c r="D11" s="78"/>
      <c r="E11" s="78"/>
      <c r="F11" s="78"/>
      <c r="G11" s="80" t="s">
        <v>113</v>
      </c>
      <c r="H11" s="78"/>
      <c r="I11" s="80" t="s">
        <v>113</v>
      </c>
      <c r="J11" s="78"/>
      <c r="K11" s="78"/>
      <c r="L11" s="78"/>
      <c r="M11" s="80" t="s">
        <v>114</v>
      </c>
      <c r="N11" s="78"/>
      <c r="O11" s="78"/>
      <c r="P11" s="78"/>
      <c r="Q11" s="78"/>
      <c r="R11" s="83"/>
      <c r="S11" s="78"/>
      <c r="T11" s="78"/>
      <c r="U11" s="78"/>
    </row>
    <row r="12" spans="1:21" ht="12.6" customHeight="1">
      <c r="A12" s="83"/>
      <c r="B12" s="78"/>
      <c r="C12" s="81">
        <f>A15-C15-E15</f>
        <v>7480</v>
      </c>
      <c r="D12" s="78"/>
      <c r="E12" s="78"/>
      <c r="F12" s="78"/>
      <c r="G12" s="81">
        <f>利润表!C4</f>
        <v>19200</v>
      </c>
      <c r="H12" s="78"/>
      <c r="I12" s="81">
        <f>利润表!C4</f>
        <v>19200</v>
      </c>
      <c r="J12" s="78"/>
      <c r="K12" s="78"/>
      <c r="L12" s="78"/>
      <c r="M12" s="81">
        <f>(K15+O15)/2</f>
        <v>77490</v>
      </c>
      <c r="N12" s="78"/>
      <c r="O12" s="78"/>
      <c r="P12" s="78"/>
      <c r="Q12" s="78"/>
      <c r="R12" s="83"/>
      <c r="S12" s="78"/>
      <c r="T12" s="78"/>
      <c r="U12" s="78"/>
    </row>
    <row r="13" spans="1:21" ht="10.9" customHeight="1">
      <c r="A13" s="83"/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83"/>
      <c r="S13" s="78"/>
      <c r="T13" s="78"/>
      <c r="U13" s="78"/>
    </row>
    <row r="14" spans="1:21">
      <c r="A14" s="80" t="s">
        <v>124</v>
      </c>
      <c r="B14" s="78"/>
      <c r="C14" s="80" t="s">
        <v>115</v>
      </c>
      <c r="D14" s="78"/>
      <c r="E14" s="80" t="s">
        <v>116</v>
      </c>
      <c r="F14" s="78"/>
      <c r="G14" s="78"/>
      <c r="H14" s="78"/>
      <c r="I14" s="78"/>
      <c r="J14" s="78"/>
      <c r="K14" s="80" t="s">
        <v>117</v>
      </c>
      <c r="L14" s="78"/>
      <c r="M14" s="78"/>
      <c r="N14" s="78"/>
      <c r="O14" s="80" t="s">
        <v>118</v>
      </c>
      <c r="P14" s="78"/>
      <c r="Q14" s="78"/>
      <c r="R14" s="83"/>
      <c r="S14" s="78"/>
      <c r="T14" s="78"/>
      <c r="U14" s="78"/>
    </row>
    <row r="15" spans="1:21" ht="12.6" customHeight="1">
      <c r="A15" s="81">
        <f>利润表!C4</f>
        <v>19200</v>
      </c>
      <c r="B15" s="78"/>
      <c r="C15" s="81">
        <f>A18+C18+E18+G18</f>
        <v>11720</v>
      </c>
      <c r="D15" s="78"/>
      <c r="E15" s="81">
        <f>利润表!C18</f>
        <v>0</v>
      </c>
      <c r="F15" s="78"/>
      <c r="G15" s="78"/>
      <c r="H15" s="78"/>
      <c r="I15" s="78"/>
      <c r="J15" s="78"/>
      <c r="K15" s="81">
        <f>K18+M18+O18+Q18</f>
        <v>72750</v>
      </c>
      <c r="L15" s="78"/>
      <c r="M15" s="78"/>
      <c r="N15" s="78"/>
      <c r="O15" s="81">
        <f>K19+M19+O19+Q19</f>
        <v>82230</v>
      </c>
      <c r="P15" s="78"/>
      <c r="Q15" s="78"/>
      <c r="R15" s="83"/>
      <c r="S15" s="78"/>
      <c r="T15" s="78"/>
      <c r="U15" s="78"/>
    </row>
    <row r="16" spans="1:21" ht="10.9" customHeight="1">
      <c r="A16" s="78"/>
      <c r="B16" s="78"/>
      <c r="C16" s="78"/>
      <c r="D16" s="78"/>
      <c r="E16" s="78"/>
      <c r="F16" s="78"/>
      <c r="G16" s="78"/>
      <c r="H16" s="78"/>
      <c r="I16" s="78"/>
      <c r="J16" s="78"/>
      <c r="K16" s="82"/>
      <c r="L16" s="78"/>
      <c r="M16" s="78"/>
      <c r="N16" s="78"/>
      <c r="O16" s="78"/>
      <c r="P16" s="78"/>
      <c r="Q16" s="78"/>
      <c r="R16" s="83"/>
      <c r="S16" s="78"/>
      <c r="T16" s="78"/>
      <c r="U16" s="78"/>
    </row>
    <row r="17" spans="1:21">
      <c r="A17" s="80" t="s">
        <v>125</v>
      </c>
      <c r="B17" s="78"/>
      <c r="C17" s="80" t="s">
        <v>92</v>
      </c>
      <c r="D17" s="78"/>
      <c r="E17" s="80" t="s">
        <v>93</v>
      </c>
      <c r="F17" s="78"/>
      <c r="G17" s="80" t="s">
        <v>119</v>
      </c>
      <c r="H17" s="78"/>
      <c r="I17" s="78"/>
      <c r="J17" s="78"/>
      <c r="K17" s="80" t="s">
        <v>120</v>
      </c>
      <c r="L17" s="78"/>
      <c r="M17" s="80" t="s">
        <v>121</v>
      </c>
      <c r="N17" s="78"/>
      <c r="O17" s="80" t="s">
        <v>122</v>
      </c>
      <c r="P17" s="78"/>
      <c r="Q17" s="80" t="s">
        <v>123</v>
      </c>
      <c r="R17" s="83"/>
      <c r="S17" s="78"/>
      <c r="T17" s="78"/>
      <c r="U17" s="78"/>
    </row>
    <row r="18" spans="1:21" ht="12.6" customHeight="1">
      <c r="A18" s="81">
        <f>利润表!C5</f>
        <v>11000</v>
      </c>
      <c r="B18" s="78"/>
      <c r="C18" s="81">
        <f>利润表!C10</f>
        <v>200</v>
      </c>
      <c r="D18" s="78"/>
      <c r="E18" s="81">
        <f>利润表!C9</f>
        <v>500</v>
      </c>
      <c r="F18" s="78"/>
      <c r="G18" s="81">
        <f>利润表!C11</f>
        <v>20</v>
      </c>
      <c r="H18" s="78"/>
      <c r="I18" s="111" t="s">
        <v>74</v>
      </c>
      <c r="J18" s="112"/>
      <c r="K18" s="79">
        <f>资产负债表!C5</f>
        <v>49790</v>
      </c>
      <c r="L18" s="78"/>
      <c r="M18" s="79">
        <f>资产负债表!C8</f>
        <v>12500</v>
      </c>
      <c r="N18" s="78"/>
      <c r="O18" s="79">
        <f>资产负债表!C9</f>
        <v>5460</v>
      </c>
      <c r="P18" s="78"/>
      <c r="Q18" s="79">
        <f>资产负债表!C16</f>
        <v>5000</v>
      </c>
      <c r="R18" s="83"/>
      <c r="S18" s="78"/>
      <c r="T18" s="78"/>
      <c r="U18" s="78"/>
    </row>
    <row r="19" spans="1:21" ht="12.6" customHeight="1">
      <c r="A19" s="83"/>
      <c r="B19" s="78"/>
      <c r="C19" s="78"/>
      <c r="D19" s="78"/>
      <c r="E19" s="78"/>
      <c r="F19" s="78"/>
      <c r="G19" s="78"/>
      <c r="H19" s="78"/>
      <c r="I19" s="113" t="s">
        <v>51</v>
      </c>
      <c r="J19" s="114"/>
      <c r="K19" s="81">
        <f>资产负债表!D5</f>
        <v>56270</v>
      </c>
      <c r="L19" s="78"/>
      <c r="M19" s="81">
        <f>资产负债表!D8</f>
        <v>12500</v>
      </c>
      <c r="N19" s="78"/>
      <c r="O19" s="81">
        <f>资产负债表!D9</f>
        <v>-1540</v>
      </c>
      <c r="P19" s="78"/>
      <c r="Q19" s="81">
        <f>资产负债表!D16</f>
        <v>15000</v>
      </c>
      <c r="R19" s="83"/>
      <c r="S19" s="78"/>
      <c r="T19" s="78"/>
      <c r="U19" s="78"/>
    </row>
    <row r="20" spans="1:21">
      <c r="A20" s="83"/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83"/>
      <c r="S20" s="78"/>
      <c r="T20" s="78"/>
      <c r="U20" s="78"/>
    </row>
    <row r="21" spans="1:21">
      <c r="A21" s="83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3"/>
    </row>
    <row r="22" spans="1:21">
      <c r="A22" s="83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83"/>
    </row>
    <row r="23" spans="1:21">
      <c r="A23" s="83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83"/>
    </row>
    <row r="24" spans="1:21">
      <c r="A24" s="83"/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83"/>
    </row>
    <row r="25" spans="1:21">
      <c r="A25" s="83"/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83"/>
    </row>
    <row r="26" spans="1:21">
      <c r="A26" s="83"/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83"/>
    </row>
    <row r="27" spans="1:21">
      <c r="A27" s="83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</row>
    <row r="28" spans="1:21">
      <c r="A28" s="83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</row>
    <row r="29" spans="1:21">
      <c r="A29" s="83"/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</row>
  </sheetData>
  <mergeCells count="3">
    <mergeCell ref="A1:Q1"/>
    <mergeCell ref="I18:J18"/>
    <mergeCell ref="I19:J19"/>
  </mergeCells>
  <phoneticPr fontId="1" type="noConversion"/>
  <pageMargins left="0.75" right="0.75" top="1" bottom="1" header="0.5" footer="0.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"/>
  <sheetViews>
    <sheetView showGridLines="0" workbookViewId="0">
      <selection activeCell="N34" sqref="N34"/>
    </sheetView>
  </sheetViews>
  <sheetFormatPr defaultRowHeight="14.25"/>
  <sheetData/>
  <phoneticPr fontId="1" type="noConversion"/>
  <pageMargins left="0.75" right="0.75" top="1" bottom="1" header="0.5" footer="0.5"/>
  <headerFooter alignWithMargins="0"/>
  <drawing r:id="rId1"/>
  <legacyDrawing r:id="rId2"/>
  <picture r:id="rId3"/>
  <controls>
    <mc:AlternateContent xmlns:mc="http://schemas.openxmlformats.org/markup-compatibility/2006">
      <mc:Choice Requires="x14">
        <control shapeId="5122" r:id="rId4" name="CommandButton1">
          <controlPr defaultSize="0" autoLine="0" r:id="rId5">
            <anchor moveWithCells="1">
              <from>
                <xdr:col>1</xdr:col>
                <xdr:colOff>57150</xdr:colOff>
                <xdr:row>4</xdr:row>
                <xdr:rowOff>171450</xdr:rowOff>
              </from>
              <to>
                <xdr:col>2</xdr:col>
                <xdr:colOff>609600</xdr:colOff>
                <xdr:row>6</xdr:row>
                <xdr:rowOff>123825</xdr:rowOff>
              </to>
            </anchor>
          </controlPr>
        </control>
      </mc:Choice>
      <mc:Fallback>
        <control shapeId="5122" r:id="rId4" name="CommandButton1"/>
      </mc:Fallback>
    </mc:AlternateContent>
    <mc:AlternateContent xmlns:mc="http://schemas.openxmlformats.org/markup-compatibility/2006">
      <mc:Choice Requires="x14">
        <control shapeId="5124" r:id="rId6" name="CommandButton2">
          <controlPr defaultSize="0" autoLine="0" r:id="rId7">
            <anchor moveWithCells="1">
              <from>
                <xdr:col>4</xdr:col>
                <xdr:colOff>95250</xdr:colOff>
                <xdr:row>5</xdr:row>
                <xdr:rowOff>0</xdr:rowOff>
              </from>
              <to>
                <xdr:col>5</xdr:col>
                <xdr:colOff>609600</xdr:colOff>
                <xdr:row>6</xdr:row>
                <xdr:rowOff>142875</xdr:rowOff>
              </to>
            </anchor>
          </controlPr>
        </control>
      </mc:Choice>
      <mc:Fallback>
        <control shapeId="5124" r:id="rId6" name="CommandButton2"/>
      </mc:Fallback>
    </mc:AlternateContent>
    <mc:AlternateContent xmlns:mc="http://schemas.openxmlformats.org/markup-compatibility/2006">
      <mc:Choice Requires="x14">
        <control shapeId="5125" r:id="rId8" name="CommandButton3">
          <controlPr defaultSize="0" autoLine="0" autoPict="0" r:id="rId9">
            <anchor moveWithCells="1">
              <from>
                <xdr:col>1</xdr:col>
                <xdr:colOff>76200</xdr:colOff>
                <xdr:row>8</xdr:row>
                <xdr:rowOff>38100</xdr:rowOff>
              </from>
              <to>
                <xdr:col>2</xdr:col>
                <xdr:colOff>609600</xdr:colOff>
                <xdr:row>9</xdr:row>
                <xdr:rowOff>133350</xdr:rowOff>
              </to>
            </anchor>
          </controlPr>
        </control>
      </mc:Choice>
      <mc:Fallback>
        <control shapeId="5125" r:id="rId8" name="CommandButton3"/>
      </mc:Fallback>
    </mc:AlternateContent>
    <mc:AlternateContent xmlns:mc="http://schemas.openxmlformats.org/markup-compatibility/2006">
      <mc:Choice Requires="x14">
        <control shapeId="5126" r:id="rId10" name="CommandButton4">
          <controlPr defaultSize="0" autoLine="0" autoPict="0" r:id="rId11">
            <anchor moveWithCells="1">
              <from>
                <xdr:col>4</xdr:col>
                <xdr:colOff>104775</xdr:colOff>
                <xdr:row>8</xdr:row>
                <xdr:rowOff>9525</xdr:rowOff>
              </from>
              <to>
                <xdr:col>5</xdr:col>
                <xdr:colOff>628650</xdr:colOff>
                <xdr:row>9</xdr:row>
                <xdr:rowOff>123825</xdr:rowOff>
              </to>
            </anchor>
          </controlPr>
        </control>
      </mc:Choice>
      <mc:Fallback>
        <control shapeId="5126" r:id="rId10" name="CommandButton4"/>
      </mc:Fallback>
    </mc:AlternateContent>
    <mc:AlternateContent xmlns:mc="http://schemas.openxmlformats.org/markup-compatibility/2006">
      <mc:Choice Requires="x14">
        <control shapeId="5127" r:id="rId12" name="CommandButton5">
          <controlPr defaultSize="0" autoLine="0" r:id="rId13">
            <anchor moveWithCells="1">
              <from>
                <xdr:col>2</xdr:col>
                <xdr:colOff>323850</xdr:colOff>
                <xdr:row>11</xdr:row>
                <xdr:rowOff>66675</xdr:rowOff>
              </from>
              <to>
                <xdr:col>4</xdr:col>
                <xdr:colOff>390525</xdr:colOff>
                <xdr:row>13</xdr:row>
                <xdr:rowOff>19050</xdr:rowOff>
              </to>
            </anchor>
          </controlPr>
        </control>
      </mc:Choice>
      <mc:Fallback>
        <control shapeId="5127" r:id="rId12" name="CommandButton5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H22"/>
  <sheetViews>
    <sheetView showGridLines="0" tabSelected="1" zoomScaleNormal="100" workbookViewId="0">
      <selection activeCell="K24" sqref="K24"/>
    </sheetView>
  </sheetViews>
  <sheetFormatPr defaultRowHeight="14.25"/>
  <cols>
    <col min="1" max="1" width="16.25" customWidth="1"/>
    <col min="2" max="2" width="16" customWidth="1"/>
    <col min="3" max="3" width="18.625" customWidth="1"/>
    <col min="4" max="4" width="15.75" customWidth="1"/>
    <col min="5" max="5" width="2.25" customWidth="1"/>
  </cols>
  <sheetData>
    <row r="1" spans="1:8" ht="31.5" customHeight="1" thickBot="1">
      <c r="A1" s="125" t="s">
        <v>73</v>
      </c>
      <c r="B1" s="126"/>
      <c r="C1" s="126"/>
      <c r="D1" s="126"/>
    </row>
    <row r="2" spans="1:8" ht="23.25" customHeight="1" thickTop="1">
      <c r="A2" s="123" t="s">
        <v>57</v>
      </c>
      <c r="B2" s="124"/>
      <c r="C2" s="121" t="s">
        <v>71</v>
      </c>
      <c r="D2" s="122"/>
    </row>
    <row r="3" spans="1:8" ht="23.25" customHeight="1">
      <c r="A3" s="43" t="s">
        <v>58</v>
      </c>
      <c r="B3" s="54">
        <f>资产负债表!D11/资产负债表!H11</f>
        <v>2.7163636363636363</v>
      </c>
      <c r="C3" s="49" t="s">
        <v>67</v>
      </c>
      <c r="D3" s="56">
        <f>(资产负债表!H11/资产负债表!D20)*100%</f>
        <v>0.3009850419554907</v>
      </c>
    </row>
    <row r="4" spans="1:8" ht="23.25" customHeight="1">
      <c r="A4" s="46" t="s">
        <v>59</v>
      </c>
      <c r="B4" s="55">
        <f>(资产负债表!D11-资产负债表!D9)/资产负债表!H11</f>
        <v>2.7785858585858585</v>
      </c>
      <c r="C4" s="50" t="s">
        <v>68</v>
      </c>
      <c r="D4" s="57">
        <f>资产负债表!H11/资产负债表!H18</f>
        <v>0.43058455114822547</v>
      </c>
    </row>
    <row r="5" spans="1:8" ht="23.25" customHeight="1">
      <c r="A5" s="98"/>
      <c r="B5" s="99"/>
      <c r="C5" s="50" t="s">
        <v>69</v>
      </c>
      <c r="D5" s="57">
        <f>资产负债表!H11/资产负债表!H18</f>
        <v>0.43058455114822547</v>
      </c>
    </row>
    <row r="6" spans="1:8" ht="23.25" customHeight="1">
      <c r="A6" s="100"/>
      <c r="B6" s="101"/>
      <c r="C6" s="51" t="s">
        <v>70</v>
      </c>
      <c r="D6" s="60">
        <f>(利润表!C17+利润表!C11)/利润表!C11</f>
        <v>375</v>
      </c>
    </row>
    <row r="7" spans="1:8" ht="23.25" customHeight="1">
      <c r="A7" s="119" t="s">
        <v>126</v>
      </c>
      <c r="B7" s="120"/>
      <c r="C7" s="117" t="s">
        <v>72</v>
      </c>
      <c r="D7" s="118"/>
    </row>
    <row r="8" spans="1:8" ht="23.25" customHeight="1">
      <c r="A8" s="43" t="s">
        <v>60</v>
      </c>
      <c r="B8" s="54">
        <f>2*利润表!C5/(资产负债表!C9+资产负债表!D9)</f>
        <v>5.6122448979591839</v>
      </c>
      <c r="C8" s="49" t="s">
        <v>53</v>
      </c>
      <c r="D8" s="56">
        <f>(利润表!C4-利润表!C5)/利润表!C4</f>
        <v>0.42708333333333331</v>
      </c>
    </row>
    <row r="9" spans="1:8" ht="23.25" customHeight="1">
      <c r="A9" s="46" t="s">
        <v>61</v>
      </c>
      <c r="B9" s="55">
        <f>360/B8</f>
        <v>64.145454545454541</v>
      </c>
      <c r="C9" s="50" t="s">
        <v>54</v>
      </c>
      <c r="D9" s="57">
        <f>利润表!C19/利润表!C4</f>
        <v>0.38958333333333334</v>
      </c>
    </row>
    <row r="10" spans="1:8" ht="23.25" customHeight="1">
      <c r="A10" s="46" t="s">
        <v>62</v>
      </c>
      <c r="B10" s="55">
        <f>2*利润表!C4/(资产负债表!C8+资产负债表!D8)</f>
        <v>1.536</v>
      </c>
      <c r="C10" s="50" t="s">
        <v>55</v>
      </c>
      <c r="D10" s="57">
        <f>2*利润表!C19/(资产负债表!C20+资产负债表!D20)</f>
        <v>9.6528584333462383E-2</v>
      </c>
    </row>
    <row r="11" spans="1:8" ht="23.25" customHeight="1">
      <c r="A11" s="46" t="s">
        <v>63</v>
      </c>
      <c r="B11" s="55">
        <f>360/B10</f>
        <v>234.375</v>
      </c>
      <c r="C11" s="50" t="s">
        <v>56</v>
      </c>
      <c r="D11" s="57">
        <f>2*利润表!C19/(资产负债表!G18+资产负债表!H18)</f>
        <v>0.13918868626721251</v>
      </c>
    </row>
    <row r="12" spans="1:8" ht="23.25" customHeight="1">
      <c r="A12" s="46" t="s">
        <v>64</v>
      </c>
      <c r="B12" s="55">
        <f>2*利润表!C4/(资产负债表!C11+资产负债表!D11)</f>
        <v>0.28448659060601572</v>
      </c>
      <c r="C12" s="102"/>
      <c r="D12" s="99"/>
      <c r="G12" s="48"/>
    </row>
    <row r="13" spans="1:8" ht="23.25" customHeight="1">
      <c r="A13" s="46" t="s">
        <v>65</v>
      </c>
      <c r="B13" s="55">
        <f>2*利润表!C4/(资产负债表!C16+资产负债表!D16)</f>
        <v>1.92</v>
      </c>
      <c r="C13" s="102"/>
      <c r="D13" s="99"/>
      <c r="G13" s="44"/>
    </row>
    <row r="14" spans="1:8" ht="23.25" customHeight="1" thickBot="1">
      <c r="A14" s="47" t="s">
        <v>66</v>
      </c>
      <c r="B14" s="92">
        <f>2*利润表!C4/(资产负债表!C20+资产负债表!D20)</f>
        <v>0.24777390631049168</v>
      </c>
      <c r="C14" s="103"/>
      <c r="D14" s="104"/>
      <c r="G14" s="45"/>
    </row>
    <row r="15" spans="1:8" ht="15" thickTop="1">
      <c r="B15" s="52"/>
      <c r="F15" s="96"/>
      <c r="G15" s="97"/>
      <c r="H15" s="96"/>
    </row>
    <row r="16" spans="1:8">
      <c r="F16" s="96"/>
      <c r="G16" s="97"/>
      <c r="H16" s="96"/>
    </row>
    <row r="17" spans="3:8">
      <c r="F17" s="96"/>
      <c r="G17" s="97"/>
      <c r="H17" s="96"/>
    </row>
    <row r="18" spans="3:8">
      <c r="F18" s="96"/>
      <c r="G18" s="97"/>
      <c r="H18" s="96"/>
    </row>
    <row r="19" spans="3:8">
      <c r="F19" s="96"/>
      <c r="G19" s="97"/>
      <c r="H19" s="96"/>
    </row>
    <row r="20" spans="3:8">
      <c r="F20" s="96"/>
      <c r="G20" s="96"/>
      <c r="H20" s="96"/>
    </row>
    <row r="21" spans="3:8">
      <c r="F21" s="96"/>
      <c r="G21" s="96"/>
      <c r="H21" s="96"/>
    </row>
    <row r="22" spans="3:8">
      <c r="C22" s="53"/>
    </row>
  </sheetData>
  <mergeCells count="5">
    <mergeCell ref="A1:D1"/>
    <mergeCell ref="C7:D7"/>
    <mergeCell ref="A7:B7"/>
    <mergeCell ref="C2:D2"/>
    <mergeCell ref="A2:B2"/>
  </mergeCells>
  <phoneticPr fontId="1" type="noConversion"/>
  <pageMargins left="0.75" right="0.75" top="1" bottom="1" header="0.5" footer="0.5"/>
  <pageSetup paperSize="9" orientation="portrait" horizontalDpi="300" verticalDpi="300" r:id="rId1"/>
  <headerFooter alignWithMargins="0"/>
  <ignoredErrors>
    <ignoredError sqref="B1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图表</vt:lpstr>
      </vt:variant>
      <vt:variant>
        <vt:i4>1</vt:i4>
      </vt:variant>
    </vt:vector>
  </HeadingPairs>
  <TitlesOfParts>
    <vt:vector size="10" baseType="lpstr">
      <vt:lpstr>财务比较分析 </vt:lpstr>
      <vt:lpstr>财务比较分析</vt:lpstr>
      <vt:lpstr>资产负债表</vt:lpstr>
      <vt:lpstr>利润表</vt:lpstr>
      <vt:lpstr>杜邦</vt:lpstr>
      <vt:lpstr>财务趋势分析</vt:lpstr>
      <vt:lpstr>杜邦分析</vt:lpstr>
      <vt:lpstr>财务分析主界面</vt:lpstr>
      <vt:lpstr>财务比率分析</vt:lpstr>
      <vt:lpstr>Chart1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DIY</cp:lastModifiedBy>
  <dcterms:created xsi:type="dcterms:W3CDTF">1996-12-17T01:32:42Z</dcterms:created>
  <dcterms:modified xsi:type="dcterms:W3CDTF">2017-04-27T08:18:06Z</dcterms:modified>
</cp:coreProperties>
</file>