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115" windowHeight="7770" tabRatio="901" activeTab="2"/>
  </bookViews>
  <sheets>
    <sheet name="余额表" sheetId="4" r:id="rId1"/>
    <sheet name="应付账款明细" sheetId="5" r:id="rId2"/>
    <sheet name="应付账款月报表" sheetId="6" r:id="rId3"/>
  </sheets>
  <definedNames>
    <definedName name="data">余额表!$A$3:$D$12</definedName>
    <definedName name="编号">OFFSET(应付账款明细!$B$2,1,,COUNTA(应付账款明细!$B:$B)-1)</definedName>
  </definedNames>
  <calcPr calcId="145621"/>
</workbook>
</file>

<file path=xl/calcChain.xml><?xml version="1.0" encoding="utf-8"?>
<calcChain xmlns="http://schemas.openxmlformats.org/spreadsheetml/2006/main">
  <c r="B15" i="6" l="1" a="1"/>
  <c r="B15" i="6" s="1"/>
  <c r="B14" i="6" a="1"/>
  <c r="B14" i="6" s="1"/>
  <c r="B6" i="6" a="1"/>
  <c r="B6" i="6" s="1"/>
  <c r="B7" i="6" a="1"/>
  <c r="B7" i="6" s="1"/>
  <c r="B8" i="6" a="1"/>
  <c r="B8" i="6" s="1"/>
  <c r="B9" i="6" a="1"/>
  <c r="B9" i="6" s="1"/>
  <c r="B10" i="6" a="1"/>
  <c r="B10" i="6" s="1"/>
  <c r="B11" i="6" a="1"/>
  <c r="B11" i="6" s="1"/>
  <c r="B12" i="6" a="1"/>
  <c r="B12" i="6" s="1"/>
  <c r="B13" i="6" a="1"/>
  <c r="B13" i="6" s="1"/>
  <c r="H3" i="6"/>
  <c r="C5" i="4" l="1"/>
  <c r="C6" i="4"/>
  <c r="C7" i="4"/>
  <c r="C8" i="4"/>
  <c r="C9" i="4"/>
  <c r="C10" i="4"/>
  <c r="C11" i="4"/>
  <c r="C12" i="4"/>
  <c r="C4" i="4"/>
  <c r="C6" i="6"/>
  <c r="C7" i="6"/>
  <c r="C8" i="6"/>
  <c r="C9" i="6"/>
  <c r="C10" i="6"/>
  <c r="C11" i="6"/>
  <c r="C12" i="6"/>
  <c r="C13" i="6"/>
  <c r="C14" i="6"/>
  <c r="B5" i="6" a="1"/>
  <c r="B5" i="6" s="1"/>
  <c r="C5" i="6" s="1"/>
  <c r="L6" i="6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G5" i="6" l="1"/>
  <c r="G13" i="6"/>
  <c r="G11" i="6"/>
  <c r="G9" i="6"/>
  <c r="G7" i="6"/>
  <c r="G14" i="6"/>
  <c r="G12" i="6"/>
  <c r="G10" i="6"/>
  <c r="G8" i="6"/>
  <c r="G6" i="6"/>
  <c r="F5" i="6"/>
  <c r="F13" i="6"/>
  <c r="F11" i="6"/>
  <c r="F9" i="6"/>
  <c r="F7" i="6"/>
  <c r="F14" i="6"/>
  <c r="F12" i="6"/>
  <c r="F10" i="6"/>
  <c r="F8" i="6"/>
  <c r="F6" i="6"/>
  <c r="E5" i="6"/>
  <c r="E13" i="6"/>
  <c r="E11" i="6"/>
  <c r="E9" i="6"/>
  <c r="E7" i="6"/>
  <c r="E14" i="6"/>
  <c r="E12" i="6"/>
  <c r="E10" i="6"/>
  <c r="E8" i="6"/>
  <c r="E6" i="6"/>
  <c r="D13" i="6"/>
  <c r="D11" i="6"/>
  <c r="D9" i="6"/>
  <c r="D7" i="6"/>
  <c r="D14" i="6"/>
  <c r="D12" i="6"/>
  <c r="D10" i="6"/>
  <c r="D8" i="6"/>
  <c r="D6" i="6"/>
  <c r="D5" i="6"/>
  <c r="C3" i="4"/>
  <c r="H8" i="6" l="1"/>
  <c r="H12" i="6"/>
  <c r="H7" i="6"/>
  <c r="H11" i="6"/>
  <c r="H10" i="6"/>
  <c r="H14" i="6"/>
  <c r="H9" i="6"/>
  <c r="H13" i="6"/>
  <c r="D17" i="6"/>
  <c r="E17" i="6"/>
  <c r="F17" i="6"/>
  <c r="G17" i="6"/>
  <c r="H5" i="6"/>
  <c r="H6" i="6"/>
  <c r="H17" i="6" l="1"/>
</calcChain>
</file>

<file path=xl/sharedStrings.xml><?xml version="1.0" encoding="utf-8"?>
<sst xmlns="http://schemas.openxmlformats.org/spreadsheetml/2006/main" count="115" uniqueCount="47">
  <si>
    <t>供应商编号</t>
    <phoneticPr fontId="2" type="noConversion"/>
  </si>
  <si>
    <t>供应商名称</t>
    <phoneticPr fontId="2" type="noConversion"/>
  </si>
  <si>
    <t>借或贷</t>
    <phoneticPr fontId="2" type="noConversion"/>
  </si>
  <si>
    <t>期初余额</t>
    <phoneticPr fontId="2" type="noConversion"/>
  </si>
  <si>
    <t>日期</t>
    <phoneticPr fontId="2" type="noConversion"/>
  </si>
  <si>
    <t>供应商名称</t>
    <phoneticPr fontId="2" type="noConversion"/>
  </si>
  <si>
    <t>摘要栏</t>
    <phoneticPr fontId="2" type="noConversion"/>
  </si>
  <si>
    <t>借方发生额</t>
    <phoneticPr fontId="2" type="noConversion"/>
  </si>
  <si>
    <t>贷方发生额</t>
    <phoneticPr fontId="2" type="noConversion"/>
  </si>
  <si>
    <t>材料采购</t>
    <phoneticPr fontId="2" type="noConversion"/>
  </si>
  <si>
    <t>结算材料</t>
    <phoneticPr fontId="2" type="noConversion"/>
  </si>
  <si>
    <t>GY01</t>
  </si>
  <si>
    <t>GY01</t>
    <phoneticPr fontId="2" type="noConversion"/>
  </si>
  <si>
    <t>GY02</t>
  </si>
  <si>
    <t>GY03</t>
  </si>
  <si>
    <t>GY04</t>
  </si>
  <si>
    <t>GY05</t>
  </si>
  <si>
    <t>GY06</t>
  </si>
  <si>
    <t>GY07</t>
  </si>
  <si>
    <t>GY08</t>
  </si>
  <si>
    <t>GY09</t>
  </si>
  <si>
    <t>GY10</t>
  </si>
  <si>
    <t>三环电子</t>
    <phoneticPr fontId="2" type="noConversion"/>
  </si>
  <si>
    <t>新大电子</t>
  </si>
  <si>
    <t>五顶集团</t>
  </si>
  <si>
    <t>恒杰集团</t>
  </si>
  <si>
    <t>华盛</t>
  </si>
  <si>
    <t>金元通</t>
  </si>
  <si>
    <t>罗威</t>
  </si>
  <si>
    <t>金亚</t>
  </si>
  <si>
    <t>时代先锋</t>
  </si>
  <si>
    <t>余额表</t>
    <phoneticPr fontId="1" type="noConversion"/>
  </si>
  <si>
    <t>应付账款明细表</t>
    <phoneticPr fontId="1" type="noConversion"/>
  </si>
  <si>
    <t>应付账款月报表</t>
    <phoneticPr fontId="2" type="noConversion"/>
  </si>
  <si>
    <t>供应商名称</t>
    <phoneticPr fontId="2" type="noConversion"/>
  </si>
  <si>
    <t>期初余额</t>
    <phoneticPr fontId="2" type="noConversion"/>
  </si>
  <si>
    <t>借方发生额</t>
  </si>
  <si>
    <t>贷方发生额</t>
  </si>
  <si>
    <t>借或贷</t>
  </si>
  <si>
    <t>期末余额</t>
  </si>
  <si>
    <t>供应商编号</t>
    <phoneticPr fontId="2" type="noConversion"/>
  </si>
  <si>
    <t>华兴</t>
    <phoneticPr fontId="1" type="noConversion"/>
  </si>
  <si>
    <t>合计</t>
    <phoneticPr fontId="1" type="noConversion"/>
  </si>
  <si>
    <t>公司名称</t>
    <phoneticPr fontId="1" type="noConversion"/>
  </si>
  <si>
    <t>华云信息有限公司</t>
    <phoneticPr fontId="1" type="noConversion"/>
  </si>
  <si>
    <t>单位：元</t>
    <phoneticPr fontId="1" type="noConversion"/>
  </si>
  <si>
    <t>月份：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</si>
</sst>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&quot;￥&quot;#,##0.00_);[Red]\(&quot;￥&quot;#,##0.00\)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2"/>
      <color theme="0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22"/>
      <name val="华文中宋"/>
      <family val="3"/>
      <charset val="134"/>
    </font>
    <font>
      <sz val="10"/>
      <name val="华文中宋"/>
      <family val="3"/>
      <charset val="134"/>
    </font>
    <font>
      <sz val="11"/>
      <name val="华文中宋"/>
      <family val="3"/>
      <charset val="134"/>
    </font>
    <font>
      <b/>
      <sz val="10"/>
      <name val="华文中宋"/>
      <family val="3"/>
      <charset val="134"/>
    </font>
    <font>
      <b/>
      <sz val="11"/>
      <color theme="0"/>
      <name val="华文中宋"/>
      <family val="3"/>
      <charset val="134"/>
    </font>
    <font>
      <sz val="11"/>
      <color theme="1"/>
      <name val="宋体"/>
      <family val="3"/>
      <charset val="134"/>
    </font>
    <font>
      <sz val="2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43" fontId="0" fillId="0" borderId="0" xfId="0" applyNumberFormat="1" applyAlignme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3" fontId="5" fillId="2" borderId="0" xfId="0" applyNumberFormat="1" applyFont="1" applyFill="1" applyAlignment="1">
      <alignment horizontal="center" vertical="center"/>
    </xf>
    <xf numFmtId="0" fontId="9" fillId="0" borderId="0" xfId="0" applyFont="1" applyAlignment="1"/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6" fontId="8" fillId="0" borderId="1" xfId="0" applyNumberFormat="1" applyFont="1" applyBorder="1" applyAlignment="1">
      <alignment horizontal="center"/>
    </xf>
    <xf numFmtId="176" fontId="8" fillId="0" borderId="6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4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44" fontId="11" fillId="2" borderId="4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43" fontId="0" fillId="0" borderId="1" xfId="0" applyNumberForma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76" fontId="8" fillId="0" borderId="8" xfId="0" applyNumberFormat="1" applyFont="1" applyBorder="1" applyAlignment="1">
      <alignment horizontal="center"/>
    </xf>
    <xf numFmtId="176" fontId="8" fillId="0" borderId="9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57" fontId="3" fillId="0" borderId="0" xfId="0" applyNumberFormat="1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A3" sqref="A3:D12"/>
    </sheetView>
  </sheetViews>
  <sheetFormatPr defaultRowHeight="13.5"/>
  <cols>
    <col min="1" max="1" width="12.875" style="1" customWidth="1"/>
    <col min="2" max="2" width="13.375" style="1" customWidth="1"/>
    <col min="3" max="3" width="10.375" style="1" customWidth="1"/>
    <col min="4" max="4" width="14.875" style="1" customWidth="1"/>
    <col min="5" max="16384" width="9" style="1"/>
  </cols>
  <sheetData>
    <row r="1" spans="1:4" ht="37.5" customHeight="1">
      <c r="A1" s="34" t="s">
        <v>31</v>
      </c>
      <c r="B1" s="34"/>
      <c r="C1" s="34"/>
      <c r="D1" s="34"/>
    </row>
    <row r="2" spans="1:4" ht="35.25" customHeight="1">
      <c r="A2" s="9" t="s">
        <v>0</v>
      </c>
      <c r="B2" s="9" t="s">
        <v>1</v>
      </c>
      <c r="C2" s="10" t="s">
        <v>2</v>
      </c>
      <c r="D2" s="9" t="s">
        <v>3</v>
      </c>
    </row>
    <row r="3" spans="1:4" s="2" customFormat="1">
      <c r="A3" s="6" t="s">
        <v>12</v>
      </c>
      <c r="B3" s="7" t="s">
        <v>22</v>
      </c>
      <c r="C3" s="7" t="str">
        <f>IF(D3=0,"","贷")</f>
        <v>贷</v>
      </c>
      <c r="D3" s="8">
        <v>1600</v>
      </c>
    </row>
    <row r="4" spans="1:4" s="2" customFormat="1">
      <c r="A4" s="6" t="s">
        <v>13</v>
      </c>
      <c r="B4" s="7" t="s">
        <v>23</v>
      </c>
      <c r="C4" s="7" t="str">
        <f>IF(D4=0,"借","贷")</f>
        <v>借</v>
      </c>
      <c r="D4" s="8">
        <v>0</v>
      </c>
    </row>
    <row r="5" spans="1:4" s="2" customFormat="1">
      <c r="A5" s="6" t="s">
        <v>14</v>
      </c>
      <c r="B5" s="7" t="s">
        <v>24</v>
      </c>
      <c r="C5" s="7" t="str">
        <f t="shared" ref="C5:C12" si="0">IF(D5=0,"借","贷")</f>
        <v>借</v>
      </c>
      <c r="D5" s="8">
        <v>0</v>
      </c>
    </row>
    <row r="6" spans="1:4" s="2" customFormat="1">
      <c r="A6" s="6" t="s">
        <v>15</v>
      </c>
      <c r="B6" s="7" t="s">
        <v>25</v>
      </c>
      <c r="C6" s="7" t="str">
        <f t="shared" si="0"/>
        <v>贷</v>
      </c>
      <c r="D6" s="8">
        <v>2800</v>
      </c>
    </row>
    <row r="7" spans="1:4" s="2" customFormat="1">
      <c r="A7" s="6" t="s">
        <v>16</v>
      </c>
      <c r="B7" s="7" t="s">
        <v>41</v>
      </c>
      <c r="C7" s="7" t="str">
        <f t="shared" si="0"/>
        <v>贷</v>
      </c>
      <c r="D7" s="8">
        <v>35000</v>
      </c>
    </row>
    <row r="8" spans="1:4" s="2" customFormat="1">
      <c r="A8" s="6" t="s">
        <v>17</v>
      </c>
      <c r="B8" s="7" t="s">
        <v>27</v>
      </c>
      <c r="C8" s="7" t="str">
        <f t="shared" si="0"/>
        <v>贷</v>
      </c>
      <c r="D8" s="8">
        <v>6200</v>
      </c>
    </row>
    <row r="9" spans="1:4" s="2" customFormat="1">
      <c r="A9" s="6" t="s">
        <v>18</v>
      </c>
      <c r="B9" s="7" t="s">
        <v>28</v>
      </c>
      <c r="C9" s="7" t="str">
        <f t="shared" si="0"/>
        <v>贷</v>
      </c>
      <c r="D9" s="8">
        <v>1850</v>
      </c>
    </row>
    <row r="10" spans="1:4" s="2" customFormat="1">
      <c r="A10" s="6" t="s">
        <v>19</v>
      </c>
      <c r="B10" s="7" t="s">
        <v>29</v>
      </c>
      <c r="C10" s="7" t="str">
        <f t="shared" si="0"/>
        <v>贷</v>
      </c>
      <c r="D10" s="8">
        <v>4500</v>
      </c>
    </row>
    <row r="11" spans="1:4" s="2" customFormat="1">
      <c r="A11" s="6" t="s">
        <v>20</v>
      </c>
      <c r="B11" s="7" t="s">
        <v>26</v>
      </c>
      <c r="C11" s="7" t="str">
        <f t="shared" si="0"/>
        <v>贷</v>
      </c>
      <c r="D11" s="8">
        <v>6300</v>
      </c>
    </row>
    <row r="12" spans="1:4" s="2" customFormat="1">
      <c r="A12" s="6" t="s">
        <v>21</v>
      </c>
      <c r="B12" s="7" t="s">
        <v>30</v>
      </c>
      <c r="C12" s="7" t="str">
        <f t="shared" si="0"/>
        <v>贷</v>
      </c>
      <c r="D12" s="8">
        <v>7100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A20" sqref="A20"/>
    </sheetView>
  </sheetViews>
  <sheetFormatPr defaultRowHeight="13.5"/>
  <cols>
    <col min="1" max="2" width="12" style="1" customWidth="1"/>
    <col min="3" max="3" width="11.625" style="1" customWidth="1"/>
    <col min="4" max="4" width="10.375" style="1" customWidth="1"/>
    <col min="5" max="5" width="16.875" style="4" customWidth="1"/>
    <col min="6" max="6" width="16.625" style="4" customWidth="1"/>
    <col min="7" max="7" width="15.75" style="1" customWidth="1"/>
    <col min="8" max="8" width="15.875" style="1" customWidth="1"/>
    <col min="9" max="16384" width="9" style="1"/>
  </cols>
  <sheetData>
    <row r="1" spans="1:7" ht="27" customHeight="1">
      <c r="A1" s="34" t="s">
        <v>32</v>
      </c>
      <c r="B1" s="34"/>
      <c r="C1" s="34"/>
      <c r="D1" s="34"/>
      <c r="E1" s="34"/>
      <c r="F1" s="34"/>
    </row>
    <row r="2" spans="1:7" ht="27" customHeight="1">
      <c r="A2" s="11" t="s">
        <v>4</v>
      </c>
      <c r="B2" s="11" t="s">
        <v>40</v>
      </c>
      <c r="C2" s="11" t="s">
        <v>5</v>
      </c>
      <c r="D2" s="11" t="s">
        <v>6</v>
      </c>
      <c r="E2" s="12" t="s">
        <v>7</v>
      </c>
      <c r="F2" s="12" t="s">
        <v>8</v>
      </c>
    </row>
    <row r="3" spans="1:7">
      <c r="A3" s="27">
        <v>41061</v>
      </c>
      <c r="B3" s="5" t="s">
        <v>11</v>
      </c>
      <c r="C3" s="5" t="str">
        <f>VLOOKUP($B3,余额表!$A:$D,2,FALSE)</f>
        <v>三环电子</v>
      </c>
      <c r="D3" s="5" t="s">
        <v>9</v>
      </c>
      <c r="E3" s="28"/>
      <c r="F3" s="29">
        <v>52800</v>
      </c>
      <c r="G3" s="3"/>
    </row>
    <row r="4" spans="1:7">
      <c r="A4" s="27">
        <v>41061</v>
      </c>
      <c r="B4" s="5" t="s">
        <v>11</v>
      </c>
      <c r="C4" s="5" t="str">
        <f>VLOOKUP($B4,余额表!$A:$D,2,FALSE)</f>
        <v>三环电子</v>
      </c>
      <c r="D4" s="5" t="s">
        <v>9</v>
      </c>
      <c r="E4" s="28"/>
      <c r="F4" s="29">
        <v>1000</v>
      </c>
      <c r="G4" s="3"/>
    </row>
    <row r="5" spans="1:7">
      <c r="A5" s="27">
        <v>41062</v>
      </c>
      <c r="B5" s="5" t="s">
        <v>11</v>
      </c>
      <c r="C5" s="5" t="str">
        <f>VLOOKUP($B5,余额表!$A:$D,2,FALSE)</f>
        <v>三环电子</v>
      </c>
      <c r="D5" s="5" t="s">
        <v>9</v>
      </c>
      <c r="E5" s="28"/>
      <c r="F5" s="29">
        <v>3600</v>
      </c>
      <c r="G5" s="3"/>
    </row>
    <row r="6" spans="1:7">
      <c r="A6" s="27">
        <v>41063</v>
      </c>
      <c r="B6" s="5" t="s">
        <v>15</v>
      </c>
      <c r="C6" s="5" t="str">
        <f>VLOOKUP($B6,余额表!$A:$D,2,FALSE)</f>
        <v>恒杰集团</v>
      </c>
      <c r="D6" s="5" t="s">
        <v>9</v>
      </c>
      <c r="E6" s="28"/>
      <c r="F6" s="29">
        <v>5000</v>
      </c>
      <c r="G6" s="3"/>
    </row>
    <row r="7" spans="1:7">
      <c r="A7" s="27">
        <v>41063</v>
      </c>
      <c r="B7" s="5" t="s">
        <v>15</v>
      </c>
      <c r="C7" s="5" t="str">
        <f>VLOOKUP($B7,余额表!$A:$D,2,FALSE)</f>
        <v>恒杰集团</v>
      </c>
      <c r="D7" s="5" t="s">
        <v>9</v>
      </c>
      <c r="E7" s="28"/>
      <c r="F7" s="29">
        <v>4800</v>
      </c>
      <c r="G7" s="3"/>
    </row>
    <row r="8" spans="1:7">
      <c r="A8" s="27">
        <v>41064</v>
      </c>
      <c r="B8" s="5" t="s">
        <v>15</v>
      </c>
      <c r="C8" s="5" t="str">
        <f>VLOOKUP($B8,余额表!$A:$D,2,FALSE)</f>
        <v>恒杰集团</v>
      </c>
      <c r="D8" s="5" t="s">
        <v>9</v>
      </c>
      <c r="E8" s="28"/>
      <c r="F8" s="29">
        <v>900</v>
      </c>
      <c r="G8" s="3"/>
    </row>
    <row r="9" spans="1:7">
      <c r="A9" s="27">
        <v>41065</v>
      </c>
      <c r="B9" s="5" t="s">
        <v>13</v>
      </c>
      <c r="C9" s="5" t="str">
        <f>VLOOKUP($B9,余额表!$A:$D,2,FALSE)</f>
        <v>新大电子</v>
      </c>
      <c r="D9" s="5" t="s">
        <v>10</v>
      </c>
      <c r="E9" s="29">
        <v>3600</v>
      </c>
      <c r="F9" s="28"/>
      <c r="G9" s="3"/>
    </row>
    <row r="10" spans="1:7">
      <c r="A10" s="27">
        <v>41065</v>
      </c>
      <c r="B10" s="5" t="s">
        <v>11</v>
      </c>
      <c r="C10" s="5" t="str">
        <f>VLOOKUP($B10,余额表!$A:$D,2,FALSE)</f>
        <v>三环电子</v>
      </c>
      <c r="D10" s="5" t="s">
        <v>9</v>
      </c>
      <c r="E10" s="28"/>
      <c r="F10" s="29">
        <v>12000</v>
      </c>
      <c r="G10" s="3"/>
    </row>
    <row r="11" spans="1:7">
      <c r="A11" s="27">
        <v>41066</v>
      </c>
      <c r="B11" s="5" t="s">
        <v>11</v>
      </c>
      <c r="C11" s="5" t="str">
        <f>VLOOKUP($B11,余额表!$A:$D,2,FALSE)</f>
        <v>三环电子</v>
      </c>
      <c r="D11" s="5" t="s">
        <v>9</v>
      </c>
      <c r="E11" s="28"/>
      <c r="F11" s="29">
        <v>6000</v>
      </c>
      <c r="G11" s="3"/>
    </row>
    <row r="12" spans="1:7">
      <c r="A12" s="27">
        <v>41067</v>
      </c>
      <c r="B12" s="5" t="s">
        <v>14</v>
      </c>
      <c r="C12" s="5" t="str">
        <f>VLOOKUP($B12,余额表!$A:$D,2,FALSE)</f>
        <v>五顶集团</v>
      </c>
      <c r="D12" s="5" t="s">
        <v>10</v>
      </c>
      <c r="E12" s="29">
        <v>8000</v>
      </c>
      <c r="F12" s="28"/>
      <c r="G12" s="3"/>
    </row>
    <row r="13" spans="1:7">
      <c r="A13" s="27">
        <v>41067</v>
      </c>
      <c r="B13" s="5" t="s">
        <v>15</v>
      </c>
      <c r="C13" s="5" t="str">
        <f>VLOOKUP($B13,余额表!$A:$D,2,FALSE)</f>
        <v>恒杰集团</v>
      </c>
      <c r="D13" s="5" t="s">
        <v>9</v>
      </c>
      <c r="E13" s="29"/>
      <c r="F13" s="29">
        <v>2800</v>
      </c>
      <c r="G13" s="3"/>
    </row>
    <row r="14" spans="1:7">
      <c r="A14" s="27">
        <v>41068</v>
      </c>
      <c r="B14" s="5" t="s">
        <v>13</v>
      </c>
      <c r="C14" s="5" t="str">
        <f>VLOOKUP($B14,余额表!$A:$D,2,FALSE)</f>
        <v>新大电子</v>
      </c>
      <c r="D14" s="5" t="s">
        <v>10</v>
      </c>
      <c r="E14" s="29">
        <v>45000</v>
      </c>
      <c r="F14" s="28"/>
      <c r="G14" s="3"/>
    </row>
    <row r="15" spans="1:7">
      <c r="A15" s="27">
        <v>41069</v>
      </c>
      <c r="B15" s="5" t="s">
        <v>11</v>
      </c>
      <c r="C15" s="5" t="str">
        <f>VLOOKUP($B15,余额表!$A:$D,2,FALSE)</f>
        <v>三环电子</v>
      </c>
      <c r="D15" s="5" t="s">
        <v>9</v>
      </c>
      <c r="E15" s="28"/>
      <c r="F15" s="29">
        <v>3000</v>
      </c>
      <c r="G15" s="3"/>
    </row>
    <row r="16" spans="1:7">
      <c r="A16" s="27">
        <v>41069</v>
      </c>
      <c r="B16" s="5" t="s">
        <v>14</v>
      </c>
      <c r="C16" s="5" t="str">
        <f>VLOOKUP($B16,余额表!$A:$D,2,FALSE)</f>
        <v>五顶集团</v>
      </c>
      <c r="D16" s="5" t="s">
        <v>10</v>
      </c>
      <c r="E16" s="29">
        <v>1000</v>
      </c>
      <c r="F16" s="28"/>
      <c r="G16" s="3"/>
    </row>
    <row r="17" spans="1:7">
      <c r="A17" s="27">
        <v>41070</v>
      </c>
      <c r="B17" s="5" t="s">
        <v>14</v>
      </c>
      <c r="C17" s="5" t="str">
        <f>VLOOKUP($B17,余额表!$A:$D,2,FALSE)</f>
        <v>五顶集团</v>
      </c>
      <c r="D17" s="5" t="s">
        <v>10</v>
      </c>
      <c r="E17" s="29">
        <v>3600</v>
      </c>
      <c r="G17" s="3"/>
    </row>
    <row r="18" spans="1:7">
      <c r="A18" s="27">
        <v>41072</v>
      </c>
      <c r="B18" s="5" t="s">
        <v>18</v>
      </c>
      <c r="C18" s="5" t="str">
        <f>VLOOKUP($B18,余额表!$A:$D,2,FALSE)</f>
        <v>罗威</v>
      </c>
      <c r="D18" s="5" t="s">
        <v>9</v>
      </c>
      <c r="E18" s="28"/>
      <c r="F18" s="29">
        <v>2000</v>
      </c>
      <c r="G18" s="3"/>
    </row>
    <row r="19" spans="1:7">
      <c r="A19" s="27">
        <v>41073</v>
      </c>
      <c r="B19" s="5" t="s">
        <v>18</v>
      </c>
      <c r="C19" s="5" t="str">
        <f>VLOOKUP($B19,余额表!$A:$D,2,FALSE)</f>
        <v>罗威</v>
      </c>
      <c r="D19" s="5" t="s">
        <v>9</v>
      </c>
      <c r="E19" s="28"/>
      <c r="F19" s="29">
        <v>1200</v>
      </c>
      <c r="G19" s="3"/>
    </row>
    <row r="20" spans="1:7">
      <c r="A20" s="27">
        <v>41073</v>
      </c>
      <c r="B20" s="5" t="s">
        <v>18</v>
      </c>
      <c r="C20" s="5" t="str">
        <f>VLOOKUP($B20,余额表!$A:$D,2,FALSE)</f>
        <v>罗威</v>
      </c>
      <c r="D20" s="5" t="s">
        <v>9</v>
      </c>
      <c r="E20" s="28"/>
      <c r="F20" s="29">
        <v>6000</v>
      </c>
      <c r="G20" s="3"/>
    </row>
    <row r="21" spans="1:7">
      <c r="A21" s="27">
        <v>41074</v>
      </c>
      <c r="B21" s="5" t="s">
        <v>19</v>
      </c>
      <c r="C21" s="5" t="str">
        <f>VLOOKUP($B21,余额表!$A:$D,2,FALSE)</f>
        <v>金亚</v>
      </c>
      <c r="D21" s="5" t="s">
        <v>9</v>
      </c>
      <c r="E21" s="28"/>
      <c r="F21" s="29">
        <v>1520</v>
      </c>
      <c r="G21" s="3"/>
    </row>
    <row r="22" spans="1:7">
      <c r="A22" s="27">
        <v>41075</v>
      </c>
      <c r="B22" s="5" t="s">
        <v>19</v>
      </c>
      <c r="C22" s="5" t="str">
        <f>VLOOKUP($B22,余额表!$A:$D,2,FALSE)</f>
        <v>金亚</v>
      </c>
      <c r="D22" s="5" t="s">
        <v>9</v>
      </c>
      <c r="E22" s="28"/>
      <c r="F22" s="29">
        <v>6800</v>
      </c>
      <c r="G22" s="3"/>
    </row>
    <row r="23" spans="1:7">
      <c r="A23" s="27">
        <v>41076</v>
      </c>
      <c r="B23" s="5" t="s">
        <v>19</v>
      </c>
      <c r="C23" s="5" t="str">
        <f>VLOOKUP($B23,余额表!$A:$D,2,FALSE)</f>
        <v>金亚</v>
      </c>
      <c r="D23" s="5" t="s">
        <v>9</v>
      </c>
      <c r="E23" s="28"/>
      <c r="F23" s="29">
        <v>2000</v>
      </c>
      <c r="G23" s="3"/>
    </row>
    <row r="24" spans="1:7">
      <c r="A24" s="27">
        <v>41077</v>
      </c>
      <c r="B24" s="5" t="s">
        <v>13</v>
      </c>
      <c r="C24" s="5" t="str">
        <f>VLOOKUP($B24,余额表!$A:$D,2,FALSE)</f>
        <v>新大电子</v>
      </c>
      <c r="D24" s="5" t="s">
        <v>10</v>
      </c>
      <c r="E24" s="29">
        <v>10000</v>
      </c>
      <c r="F24" s="28"/>
      <c r="G24" s="3"/>
    </row>
    <row r="25" spans="1:7">
      <c r="A25" s="27">
        <v>41078</v>
      </c>
      <c r="B25" s="5" t="s">
        <v>21</v>
      </c>
      <c r="C25" s="5" t="str">
        <f>VLOOKUP($B25,余额表!$A:$D,2,FALSE)</f>
        <v>时代先锋</v>
      </c>
      <c r="D25" s="5" t="s">
        <v>9</v>
      </c>
      <c r="E25" s="28"/>
      <c r="F25" s="29">
        <v>14260</v>
      </c>
      <c r="G25" s="3"/>
    </row>
    <row r="26" spans="1:7">
      <c r="A26" s="27">
        <v>41078</v>
      </c>
      <c r="B26" s="5" t="s">
        <v>21</v>
      </c>
      <c r="C26" s="5" t="str">
        <f>VLOOKUP($B26,余额表!$A:$D,2,FALSE)</f>
        <v>时代先锋</v>
      </c>
      <c r="D26" s="5" t="s">
        <v>9</v>
      </c>
      <c r="E26" s="28"/>
      <c r="F26" s="29">
        <v>1200</v>
      </c>
      <c r="G26" s="3"/>
    </row>
    <row r="27" spans="1:7">
      <c r="A27" s="27">
        <v>41080</v>
      </c>
      <c r="B27" s="5" t="s">
        <v>14</v>
      </c>
      <c r="C27" s="5" t="str">
        <f>VLOOKUP($B27,余额表!$A:$D,2,FALSE)</f>
        <v>五顶集团</v>
      </c>
      <c r="D27" s="5" t="s">
        <v>10</v>
      </c>
      <c r="E27" s="29">
        <v>3000</v>
      </c>
      <c r="F27" s="29"/>
      <c r="G27" s="3"/>
    </row>
    <row r="28" spans="1:7">
      <c r="A28" s="27">
        <v>41080</v>
      </c>
      <c r="B28" s="5" t="s">
        <v>17</v>
      </c>
      <c r="C28" s="5" t="str">
        <f>VLOOKUP($B28,余额表!$A:$D,2,FALSE)</f>
        <v>金元通</v>
      </c>
      <c r="D28" s="5" t="s">
        <v>9</v>
      </c>
      <c r="E28" s="28"/>
      <c r="F28" s="29">
        <v>1200</v>
      </c>
      <c r="G28" s="3"/>
    </row>
    <row r="29" spans="1:7">
      <c r="A29" s="27">
        <v>41082</v>
      </c>
      <c r="B29" s="5" t="s">
        <v>18</v>
      </c>
      <c r="C29" s="5" t="str">
        <f>VLOOKUP($B29,余额表!$A:$D,2,FALSE)</f>
        <v>罗威</v>
      </c>
      <c r="D29" s="5" t="s">
        <v>9</v>
      </c>
      <c r="E29" s="28"/>
      <c r="F29" s="29">
        <v>1000</v>
      </c>
      <c r="G29" s="3"/>
    </row>
    <row r="30" spans="1:7">
      <c r="A30" s="27">
        <v>41083</v>
      </c>
      <c r="B30" s="5" t="s">
        <v>19</v>
      </c>
      <c r="C30" s="5" t="str">
        <f>VLOOKUP($B30,余额表!$A:$D,2,FALSE)</f>
        <v>金亚</v>
      </c>
      <c r="D30" s="5" t="s">
        <v>9</v>
      </c>
      <c r="E30" s="28"/>
      <c r="F30" s="29">
        <v>2678</v>
      </c>
      <c r="G30" s="3"/>
    </row>
    <row r="31" spans="1:7">
      <c r="A31" s="27">
        <v>41084</v>
      </c>
      <c r="B31" s="5" t="s">
        <v>20</v>
      </c>
      <c r="C31" s="5" t="str">
        <f>VLOOKUP($B31,余额表!$A:$D,2,FALSE)</f>
        <v>华盛</v>
      </c>
      <c r="D31" s="5" t="s">
        <v>9</v>
      </c>
      <c r="E31" s="28"/>
      <c r="F31" s="29">
        <v>1238</v>
      </c>
      <c r="G31" s="3"/>
    </row>
    <row r="32" spans="1:7">
      <c r="A32" s="27">
        <v>41085</v>
      </c>
      <c r="B32" s="5" t="s">
        <v>21</v>
      </c>
      <c r="C32" s="5" t="str">
        <f>VLOOKUP($B32,余额表!$A:$D,2,FALSE)</f>
        <v>时代先锋</v>
      </c>
      <c r="D32" s="5" t="s">
        <v>9</v>
      </c>
      <c r="E32" s="28"/>
      <c r="F32" s="29">
        <v>1320</v>
      </c>
      <c r="G32" s="3"/>
    </row>
    <row r="33" spans="1:7">
      <c r="A33" s="27">
        <v>41086</v>
      </c>
      <c r="B33" s="5" t="s">
        <v>14</v>
      </c>
      <c r="C33" s="5" t="str">
        <f>VLOOKUP($B33,余额表!$A:$D,2,FALSE)</f>
        <v>五顶集团</v>
      </c>
      <c r="D33" s="5" t="s">
        <v>10</v>
      </c>
      <c r="E33" s="29">
        <v>1200</v>
      </c>
      <c r="F33" s="28"/>
      <c r="G33" s="3"/>
    </row>
    <row r="34" spans="1:7">
      <c r="A34" s="27">
        <v>41087</v>
      </c>
      <c r="B34" s="5" t="s">
        <v>11</v>
      </c>
      <c r="C34" s="5" t="str">
        <f>VLOOKUP($B34,余额表!$A:$D,2,FALSE)</f>
        <v>三环电子</v>
      </c>
      <c r="D34" s="5" t="s">
        <v>9</v>
      </c>
      <c r="E34" s="28"/>
      <c r="F34" s="29">
        <v>2560</v>
      </c>
      <c r="G34" s="3"/>
    </row>
    <row r="35" spans="1:7">
      <c r="A35" s="27">
        <v>41088</v>
      </c>
      <c r="B35" s="5" t="s">
        <v>17</v>
      </c>
      <c r="C35" s="5" t="str">
        <f>VLOOKUP($B35,余额表!$A:$D,2,FALSE)</f>
        <v>金元通</v>
      </c>
      <c r="D35" s="5" t="s">
        <v>9</v>
      </c>
      <c r="E35" s="28"/>
      <c r="F35" s="29">
        <v>1489</v>
      </c>
      <c r="G35" s="3"/>
    </row>
    <row r="36" spans="1:7">
      <c r="A36" s="27">
        <v>41089</v>
      </c>
      <c r="B36" s="5" t="s">
        <v>16</v>
      </c>
      <c r="C36" s="5" t="str">
        <f>VLOOKUP($B36,余额表!$A:$D,2,FALSE)</f>
        <v>华兴</v>
      </c>
      <c r="D36" s="5" t="s">
        <v>9</v>
      </c>
      <c r="E36" s="28"/>
      <c r="F36" s="29">
        <v>2369</v>
      </c>
      <c r="G36" s="3"/>
    </row>
    <row r="37" spans="1:7">
      <c r="A37" s="27">
        <v>41090</v>
      </c>
      <c r="B37" s="5" t="s">
        <v>15</v>
      </c>
      <c r="C37" s="5" t="str">
        <f>VLOOKUP($B37,余额表!$A:$D,2,FALSE)</f>
        <v>恒杰集团</v>
      </c>
      <c r="D37" s="5" t="s">
        <v>9</v>
      </c>
      <c r="E37" s="28"/>
      <c r="F37" s="29">
        <v>498</v>
      </c>
      <c r="G37" s="3"/>
    </row>
  </sheetData>
  <mergeCells count="1">
    <mergeCell ref="A1:F1"/>
  </mergeCells>
  <phoneticPr fontId="1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余额表!$A$3:$A$12</xm:f>
          </x14:formula1>
          <xm:sqref>B3:B37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tabSelected="1" workbookViewId="0">
      <selection activeCell="K12" sqref="K12"/>
    </sheetView>
  </sheetViews>
  <sheetFormatPr defaultRowHeight="13.5"/>
  <cols>
    <col min="1" max="1" width="4.375" style="1" customWidth="1"/>
    <col min="2" max="3" width="11.875" style="1" bestFit="1" customWidth="1"/>
    <col min="4" max="5" width="13.625" style="1" bestFit="1" customWidth="1"/>
    <col min="6" max="6" width="15.375" style="1" customWidth="1"/>
    <col min="7" max="7" width="7.75" style="1" bestFit="1" customWidth="1"/>
    <col min="8" max="8" width="14.125" style="1" customWidth="1"/>
    <col min="9" max="16384" width="9" style="1"/>
  </cols>
  <sheetData>
    <row r="1" spans="2:12" ht="53.25" customHeight="1">
      <c r="B1" s="35" t="s">
        <v>33</v>
      </c>
      <c r="C1" s="35"/>
      <c r="D1" s="35"/>
      <c r="E1" s="35"/>
      <c r="F1" s="35"/>
      <c r="G1" s="35"/>
      <c r="H1" s="35"/>
    </row>
    <row r="2" spans="2:12">
      <c r="B2" s="36" t="s">
        <v>43</v>
      </c>
      <c r="C2" s="36"/>
      <c r="D2" s="36" t="s">
        <v>44</v>
      </c>
      <c r="E2" s="36"/>
      <c r="F2" s="36"/>
      <c r="G2" s="36" t="s">
        <v>45</v>
      </c>
      <c r="H2" s="36"/>
    </row>
    <row r="3" spans="2:12" s="13" customFormat="1" ht="26.25" customHeight="1" thickBot="1">
      <c r="B3" s="37"/>
      <c r="C3" s="37"/>
      <c r="D3" s="37"/>
      <c r="E3" s="37"/>
      <c r="F3" s="37"/>
      <c r="G3" s="38" t="s">
        <v>46</v>
      </c>
      <c r="H3" s="39">
        <f ca="1">TODAY()</f>
        <v>41149</v>
      </c>
    </row>
    <row r="4" spans="2:12" s="18" customFormat="1" ht="20.100000000000001" customHeight="1">
      <c r="B4" s="22" t="s">
        <v>40</v>
      </c>
      <c r="C4" s="23" t="s">
        <v>34</v>
      </c>
      <c r="D4" s="24" t="s">
        <v>35</v>
      </c>
      <c r="E4" s="24" t="s">
        <v>36</v>
      </c>
      <c r="F4" s="24" t="s">
        <v>37</v>
      </c>
      <c r="G4" s="25" t="s">
        <v>38</v>
      </c>
      <c r="H4" s="26" t="s">
        <v>39</v>
      </c>
    </row>
    <row r="5" spans="2:12" s="18" customFormat="1" ht="20.100000000000001" customHeight="1">
      <c r="B5" s="14" t="str">
        <f t="array" aca="1" ref="B5" ca="1">IF(ROW(B1)&gt;ROUND(SUM(1/COUNTIF(编号,编号)),0),"",INDEX(编号,SMALL(IF(MATCH(编号,编号,0)=ROW(编号)-2,ROW(编号)-2),ROW(A1))))</f>
        <v>GY01</v>
      </c>
      <c r="C5" s="15" t="str">
        <f t="shared" ref="C5:C14" ca="1" si="0">VLOOKUP($B5,data,2,FALSE)</f>
        <v>三环电子</v>
      </c>
      <c r="D5" s="16">
        <f t="shared" ref="D5:D14" ca="1" si="1">VLOOKUP($B5,data,4,FALSE)</f>
        <v>1600</v>
      </c>
      <c r="E5" s="16">
        <f ca="1">SUMIF(应付账款明细!$B$2:$B$37,$B5,应付账款明细!$E$2:$E$37)</f>
        <v>0</v>
      </c>
      <c r="F5" s="16">
        <f ca="1">SUMIF(应付账款明细!$B$2:$B$37,$B5,应付账款明细!$F$2:$F$37)</f>
        <v>80960</v>
      </c>
      <c r="G5" s="15" t="str">
        <f t="shared" ref="G5:G14" ca="1" si="2">VLOOKUP($B5,data,3,FALSE)</f>
        <v>贷</v>
      </c>
      <c r="H5" s="17">
        <f ca="1">D5+F5-E5</f>
        <v>82560</v>
      </c>
    </row>
    <row r="6" spans="2:12" s="18" customFormat="1" ht="20.100000000000001" customHeight="1">
      <c r="B6" s="14" t="str">
        <f t="array" aca="1" ref="B6" ca="1">IF(ROW(B2)&gt;ROUND(SUM(1/COUNTIF(编号,编号)),0),"",INDEX(编号,SMALL(IF(MATCH(编号,编号,0)=ROW(编号)-2,ROW(编号)-2),ROW(A2))))</f>
        <v>GY04</v>
      </c>
      <c r="C6" s="15" t="str">
        <f t="shared" ca="1" si="0"/>
        <v>恒杰集团</v>
      </c>
      <c r="D6" s="16">
        <f t="shared" ca="1" si="1"/>
        <v>2800</v>
      </c>
      <c r="E6" s="16">
        <f ca="1">SUMIF(应付账款明细!$B$2:$B$37,$B6,应付账款明细!$E$2:$E$37)</f>
        <v>0</v>
      </c>
      <c r="F6" s="16">
        <f ca="1">SUMIF(应付账款明细!$B$2:$B$37,$B6,应付账款明细!$F$2:$F$37)</f>
        <v>13998</v>
      </c>
      <c r="G6" s="15" t="str">
        <f t="shared" ca="1" si="2"/>
        <v>贷</v>
      </c>
      <c r="H6" s="17">
        <f t="shared" ref="H6:H14" ca="1" si="3">D6+F6-E6</f>
        <v>16798</v>
      </c>
      <c r="L6" s="18" t="str">
        <f ca="1">IF(ROW(1:1)&gt;ROUND(SUM(1/COUNTIF(编号,编号)),0),"",INDEX(编号,SMALL(IF(MATCH(编号,编号,0)=ROW(编号)-2,ROW(编号)-2),ROW(1:1))))</f>
        <v/>
      </c>
    </row>
    <row r="7" spans="2:12" s="18" customFormat="1" ht="20.100000000000001" customHeight="1">
      <c r="B7" s="14" t="str">
        <f t="array" aca="1" ref="B7" ca="1">IF(ROW(B3)&gt;ROUND(SUM(1/COUNTIF(编号,编号)),0),"",INDEX(编号,SMALL(IF(MATCH(编号,编号,0)=ROW(编号)-2,ROW(编号)-2),ROW(A3))))</f>
        <v>GY02</v>
      </c>
      <c r="C7" s="15" t="str">
        <f t="shared" ca="1" si="0"/>
        <v>新大电子</v>
      </c>
      <c r="D7" s="16">
        <f t="shared" ca="1" si="1"/>
        <v>0</v>
      </c>
      <c r="E7" s="16">
        <f ca="1">SUMIF(应付账款明细!$B$2:$B$37,$B7,应付账款明细!$E$2:$E$37)</f>
        <v>58600</v>
      </c>
      <c r="F7" s="16">
        <f ca="1">SUMIF(应付账款明细!$B$2:$B$37,$B7,应付账款明细!$F$2:$F$37)</f>
        <v>0</v>
      </c>
      <c r="G7" s="15" t="str">
        <f t="shared" ca="1" si="2"/>
        <v>借</v>
      </c>
      <c r="H7" s="17">
        <f t="shared" ca="1" si="3"/>
        <v>-58600</v>
      </c>
    </row>
    <row r="8" spans="2:12" s="18" customFormat="1" ht="20.100000000000001" customHeight="1">
      <c r="B8" s="14" t="str">
        <f t="array" aca="1" ref="B8" ca="1">IF(ROW(B4)&gt;ROUND(SUM(1/COUNTIF(编号,编号)),0),"",INDEX(编号,SMALL(IF(MATCH(编号,编号,0)=ROW(编号)-2,ROW(编号)-2),ROW(A4))))</f>
        <v>GY03</v>
      </c>
      <c r="C8" s="15" t="str">
        <f t="shared" ca="1" si="0"/>
        <v>五顶集团</v>
      </c>
      <c r="D8" s="16">
        <f t="shared" ca="1" si="1"/>
        <v>0</v>
      </c>
      <c r="E8" s="16">
        <f ca="1">SUMIF(应付账款明细!$B$2:$B$37,$B8,应付账款明细!$E$2:$E$37)</f>
        <v>16800</v>
      </c>
      <c r="F8" s="16">
        <f ca="1">SUMIF(应付账款明细!$B$2:$B$37,$B8,应付账款明细!$F$2:$F$37)</f>
        <v>0</v>
      </c>
      <c r="G8" s="15" t="str">
        <f t="shared" ca="1" si="2"/>
        <v>借</v>
      </c>
      <c r="H8" s="17">
        <f t="shared" ca="1" si="3"/>
        <v>-16800</v>
      </c>
    </row>
    <row r="9" spans="2:12" s="18" customFormat="1" ht="20.100000000000001" customHeight="1">
      <c r="B9" s="14" t="str">
        <f t="array" aca="1" ref="B9" ca="1">IF(ROW(B5)&gt;ROUND(SUM(1/COUNTIF(编号,编号)),0),"",INDEX(编号,SMALL(IF(MATCH(编号,编号,0)=ROW(编号)-2,ROW(编号)-2),ROW(A5))))</f>
        <v>GY07</v>
      </c>
      <c r="C9" s="15" t="str">
        <f t="shared" ca="1" si="0"/>
        <v>罗威</v>
      </c>
      <c r="D9" s="16">
        <f t="shared" ca="1" si="1"/>
        <v>1850</v>
      </c>
      <c r="E9" s="16">
        <f ca="1">SUMIF(应付账款明细!$B$2:$B$37,$B9,应付账款明细!$E$2:$E$37)</f>
        <v>0</v>
      </c>
      <c r="F9" s="16">
        <f ca="1">SUMIF(应付账款明细!$B$2:$B$37,$B9,应付账款明细!$F$2:$F$37)</f>
        <v>10200</v>
      </c>
      <c r="G9" s="15" t="str">
        <f t="shared" ca="1" si="2"/>
        <v>贷</v>
      </c>
      <c r="H9" s="17">
        <f t="shared" ca="1" si="3"/>
        <v>12050</v>
      </c>
    </row>
    <row r="10" spans="2:12" s="18" customFormat="1" ht="20.100000000000001" customHeight="1">
      <c r="B10" s="14" t="str">
        <f t="array" aca="1" ref="B10" ca="1">IF(ROW(B6)&gt;ROUND(SUM(1/COUNTIF(编号,编号)),0),"",INDEX(编号,SMALL(IF(MATCH(编号,编号,0)=ROW(编号)-2,ROW(编号)-2),ROW(A6))))</f>
        <v>GY08</v>
      </c>
      <c r="C10" s="15" t="str">
        <f t="shared" ca="1" si="0"/>
        <v>金亚</v>
      </c>
      <c r="D10" s="16">
        <f t="shared" ca="1" si="1"/>
        <v>4500</v>
      </c>
      <c r="E10" s="16">
        <f ca="1">SUMIF(应付账款明细!$B$2:$B$37,$B10,应付账款明细!$E$2:$E$37)</f>
        <v>0</v>
      </c>
      <c r="F10" s="16">
        <f ca="1">SUMIF(应付账款明细!$B$2:$B$37,$B10,应付账款明细!$F$2:$F$37)</f>
        <v>12998</v>
      </c>
      <c r="G10" s="15" t="str">
        <f t="shared" ca="1" si="2"/>
        <v>贷</v>
      </c>
      <c r="H10" s="17">
        <f t="shared" ca="1" si="3"/>
        <v>17498</v>
      </c>
    </row>
    <row r="11" spans="2:12" s="18" customFormat="1" ht="20.100000000000001" customHeight="1">
      <c r="B11" s="14" t="str">
        <f t="array" aca="1" ref="B11" ca="1">IF(ROW(B7)&gt;ROUND(SUM(1/COUNTIF(编号,编号)),0),"",INDEX(编号,SMALL(IF(MATCH(编号,编号,0)=ROW(编号)-2,ROW(编号)-2),ROW(A7))))</f>
        <v>GY10</v>
      </c>
      <c r="C11" s="15" t="str">
        <f t="shared" ca="1" si="0"/>
        <v>时代先锋</v>
      </c>
      <c r="D11" s="16">
        <f t="shared" ca="1" si="1"/>
        <v>7100</v>
      </c>
      <c r="E11" s="16">
        <f ca="1">SUMIF(应付账款明细!$B$2:$B$37,$B11,应付账款明细!$E$2:$E$37)</f>
        <v>0</v>
      </c>
      <c r="F11" s="16">
        <f ca="1">SUMIF(应付账款明细!$B$2:$B$37,$B11,应付账款明细!$F$2:$F$37)</f>
        <v>16780</v>
      </c>
      <c r="G11" s="15" t="str">
        <f t="shared" ca="1" si="2"/>
        <v>贷</v>
      </c>
      <c r="H11" s="17">
        <f t="shared" ca="1" si="3"/>
        <v>23880</v>
      </c>
    </row>
    <row r="12" spans="2:12" s="19" customFormat="1" ht="20.100000000000001" customHeight="1">
      <c r="B12" s="14" t="str">
        <f t="array" aca="1" ref="B12" ca="1">IF(ROW(B8)&gt;ROUND(SUM(1/COUNTIF(编号,编号)),0),"",INDEX(编号,SMALL(IF(MATCH(编号,编号,0)=ROW(编号)-2,ROW(编号)-2),ROW(A8))))</f>
        <v>GY06</v>
      </c>
      <c r="C12" s="15" t="str">
        <f t="shared" ca="1" si="0"/>
        <v>金元通</v>
      </c>
      <c r="D12" s="16">
        <f t="shared" ca="1" si="1"/>
        <v>6200</v>
      </c>
      <c r="E12" s="16">
        <f ca="1">SUMIF(应付账款明细!$B$2:$B$37,$B12,应付账款明细!$E$2:$E$37)</f>
        <v>0</v>
      </c>
      <c r="F12" s="16">
        <f ca="1">SUMIF(应付账款明细!$B$2:$B$37,$B12,应付账款明细!$F$2:$F$37)</f>
        <v>2689</v>
      </c>
      <c r="G12" s="15" t="str">
        <f t="shared" ca="1" si="2"/>
        <v>贷</v>
      </c>
      <c r="H12" s="17">
        <f t="shared" ca="1" si="3"/>
        <v>8889</v>
      </c>
    </row>
    <row r="13" spans="2:12" s="18" customFormat="1" ht="18" customHeight="1">
      <c r="B13" s="14" t="str">
        <f t="array" aca="1" ref="B13" ca="1">IF(ROW(B9)&gt;ROUND(SUM(1/COUNTIF(编号,编号)),0),"",INDEX(编号,SMALL(IF(MATCH(编号,编号,0)=ROW(编号)-2,ROW(编号)-2),ROW(A9))))</f>
        <v>GY09</v>
      </c>
      <c r="C13" s="15" t="str">
        <f t="shared" ca="1" si="0"/>
        <v>华盛</v>
      </c>
      <c r="D13" s="16">
        <f t="shared" ca="1" si="1"/>
        <v>6300</v>
      </c>
      <c r="E13" s="16">
        <f ca="1">SUMIF(应付账款明细!$B$2:$B$37,$B13,应付账款明细!$E$2:$E$37)</f>
        <v>0</v>
      </c>
      <c r="F13" s="16">
        <f ca="1">SUMIF(应付账款明细!$B$2:$B$37,$B13,应付账款明细!$F$2:$F$37)</f>
        <v>1238</v>
      </c>
      <c r="G13" s="15" t="str">
        <f t="shared" ca="1" si="2"/>
        <v>贷</v>
      </c>
      <c r="H13" s="17">
        <f t="shared" ca="1" si="3"/>
        <v>7538</v>
      </c>
    </row>
    <row r="14" spans="2:12" s="18" customFormat="1" ht="18" customHeight="1">
      <c r="B14" s="14" t="str">
        <f t="array" aca="1" ref="B14" ca="1">IF(ROW(B10)&gt;ROUND(SUM(1/COUNTIF(编号,编号)),0),"",INDEX(编号,SMALL(IF(MATCH(编号,编号,0)=ROW(编号)-2,ROW(编号)-2),ROW(A10))))</f>
        <v>GY05</v>
      </c>
      <c r="C14" s="15" t="str">
        <f t="shared" ca="1" si="0"/>
        <v>华兴</v>
      </c>
      <c r="D14" s="16">
        <f t="shared" ca="1" si="1"/>
        <v>35000</v>
      </c>
      <c r="E14" s="16">
        <f ca="1">SUMIF(应付账款明细!$B$2:$B$37,$B14,应付账款明细!$E$2:$E$37)</f>
        <v>0</v>
      </c>
      <c r="F14" s="16">
        <f ca="1">SUMIF(应付账款明细!$B$2:$B$37,$B14,应付账款明细!$F$2:$F$37)</f>
        <v>2369</v>
      </c>
      <c r="G14" s="15" t="str">
        <f t="shared" ca="1" si="2"/>
        <v>贷</v>
      </c>
      <c r="H14" s="17">
        <f t="shared" ca="1" si="3"/>
        <v>37369</v>
      </c>
    </row>
    <row r="15" spans="2:12" s="18" customFormat="1" ht="18" customHeight="1">
      <c r="B15" s="14" t="str">
        <f t="array" aca="1" ref="B15" ca="1">IF(ROW(B11)&gt;ROUND(SUM(1/COUNTIF(编号,编号)),0),"",INDEX(编号,SMALL(IF(MATCH(编号,编号,0)=ROW(编号)-2,ROW(编号)-2),ROW(A11))))</f>
        <v/>
      </c>
      <c r="C15" s="15"/>
      <c r="D15" s="15"/>
      <c r="E15" s="15"/>
      <c r="F15" s="15"/>
      <c r="G15" s="15"/>
      <c r="H15" s="30"/>
    </row>
    <row r="16" spans="2:12" s="18" customFormat="1" ht="12.75">
      <c r="B16" s="14"/>
      <c r="C16" s="15"/>
      <c r="D16" s="15"/>
      <c r="E16" s="15"/>
      <c r="F16" s="15"/>
      <c r="G16" s="15"/>
      <c r="H16" s="30"/>
    </row>
    <row r="17" spans="2:8" s="18" customFormat="1" thickBot="1">
      <c r="B17" s="31" t="s">
        <v>42</v>
      </c>
      <c r="C17" s="20"/>
      <c r="D17" s="32">
        <f ca="1">SUM(D5:D14)</f>
        <v>65350</v>
      </c>
      <c r="E17" s="32">
        <f t="shared" ref="E17:H17" ca="1" si="4">SUM(E5:E14)</f>
        <v>75400</v>
      </c>
      <c r="F17" s="32">
        <f t="shared" ca="1" si="4"/>
        <v>141232</v>
      </c>
      <c r="G17" s="32">
        <f t="shared" ca="1" si="4"/>
        <v>0</v>
      </c>
      <c r="H17" s="33">
        <f t="shared" ca="1" si="4"/>
        <v>131182</v>
      </c>
    </row>
    <row r="18" spans="2:8" s="18" customFormat="1" ht="12.75"/>
    <row r="19" spans="2:8" s="21" customFormat="1" ht="12.75">
      <c r="B19" s="18"/>
      <c r="C19" s="18"/>
      <c r="D19" s="18"/>
      <c r="E19" s="18"/>
      <c r="F19" s="18"/>
      <c r="G19" s="18"/>
      <c r="H19" s="18"/>
    </row>
    <row r="20" spans="2:8" s="21" customFormat="1" ht="12.75">
      <c r="B20" s="18"/>
      <c r="C20" s="18"/>
      <c r="D20" s="18"/>
      <c r="E20" s="18"/>
      <c r="F20" s="18"/>
      <c r="G20" s="18"/>
      <c r="H20" s="18"/>
    </row>
    <row r="21" spans="2:8" s="21" customFormat="1" ht="12"/>
    <row r="22" spans="2:8">
      <c r="B22" s="21"/>
      <c r="C22" s="21"/>
      <c r="D22" s="21"/>
      <c r="E22" s="21"/>
      <c r="F22" s="21"/>
      <c r="G22" s="21"/>
      <c r="H22" s="21"/>
    </row>
    <row r="23" spans="2:8">
      <c r="B23" s="21"/>
      <c r="C23" s="21"/>
      <c r="D23" s="21"/>
      <c r="E23" s="21"/>
      <c r="F23" s="21"/>
      <c r="G23" s="21"/>
      <c r="H23" s="21"/>
    </row>
  </sheetData>
  <mergeCells count="4">
    <mergeCell ref="B1:H1"/>
    <mergeCell ref="B2:C2"/>
    <mergeCell ref="D2:F2"/>
    <mergeCell ref="G2:H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余额表</vt:lpstr>
      <vt:lpstr>应付账款明细</vt:lpstr>
      <vt:lpstr>应付账款月报表</vt:lpstr>
      <vt:lpstr>data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2012-06-14T06:42:02Z</dcterms:created>
  <dcterms:modified xsi:type="dcterms:W3CDTF">2012-08-28T02:00:36Z</dcterms:modified>
</cp:coreProperties>
</file>