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3835" windowHeight="13050" firstSheet="2" activeTab="1"/>
  </bookViews>
  <sheets>
    <sheet name="数据图" sheetId="1" r:id="rId1"/>
    <sheet name="员工分析" sheetId="2" r:id="rId2"/>
    <sheet name="岗位整体分析" sheetId="3" r:id="rId3"/>
  </sheets>
  <calcPr calcId="144525" concurrentCalc="0"/>
</workbook>
</file>

<file path=xl/sharedStrings.xml><?xml version="1.0" encoding="utf-8"?>
<sst xmlns="http://schemas.openxmlformats.org/spreadsheetml/2006/main" count="111">
  <si>
    <t xml:space="preserve">         人力资源管理工具——绩效考核</t>
  </si>
  <si>
    <r>
      <rPr>
        <b/>
        <sz val="10"/>
        <color theme="0"/>
        <rFont val="宋体"/>
        <charset val="134"/>
      </rPr>
      <t>使用说明：                                                                                                       1.需要录入的项目为：</t>
    </r>
    <r>
      <rPr>
        <sz val="10"/>
        <color theme="0"/>
        <rFont val="宋体"/>
        <charset val="134"/>
      </rPr>
      <t xml:space="preserve">指标类别、指标序号、权重分值、指标明细、标杆值、员工姓名及评分数据；其它所有数据为自动生成（部分数据需要设置好评分等级标准后自动生成）；    </t>
    </r>
    <r>
      <rPr>
        <b/>
        <sz val="10"/>
        <color theme="0"/>
        <rFont val="宋体"/>
        <charset val="134"/>
      </rPr>
      <t xml:space="preserve">                                                                                            2.评价标准设置 ：</t>
    </r>
    <r>
      <rPr>
        <sz val="10"/>
        <color theme="0"/>
        <rFont val="宋体"/>
        <charset val="134"/>
      </rPr>
      <t xml:space="preserve">请见表格右侧详细说明； </t>
    </r>
    <r>
      <rPr>
        <b/>
        <sz val="10"/>
        <color theme="0"/>
        <rFont val="宋体"/>
        <charset val="134"/>
      </rPr>
      <t xml:space="preserve">                                                                     3.增减指标项目。</t>
    </r>
    <r>
      <rPr>
        <sz val="10"/>
        <color theme="0"/>
        <rFont val="宋体"/>
        <charset val="134"/>
      </rPr>
      <t xml:space="preserve">请在B列与O列之间操作，插入列或删除列，但注意类别名称及对应权重值的变化，要求类别名称规范统一、权重分值核算准确，如果出现偏差可以手工调整一下。添加数据要完整，同时要手工设置一下新单元格中均值、达成率及各比例值等，具体方法是：拖动左侧带函数单元格向右复制即可。     </t>
    </r>
    <r>
      <rPr>
        <b/>
        <sz val="10"/>
        <color theme="0"/>
        <rFont val="宋体"/>
        <charset val="134"/>
      </rPr>
      <t xml:space="preserve">                                                                                                        4.增减人员项目。</t>
    </r>
    <r>
      <rPr>
        <sz val="10"/>
        <color theme="0"/>
        <rFont val="宋体"/>
        <charset val="134"/>
      </rPr>
      <t>增减人员及数据，请在中间位置（最好是第15行与21行）之间操作。添加数据要完整，同时要手工设置一下新单元格的合计、排名、等级、标杆值、达成率、各比例值等，拖动上面带函数单元格向下复制即可。                                                               5.分析表中数据及图表为全自动生成。如果需要添加数据，请参照各表中相关说明。</t>
    </r>
  </si>
  <si>
    <t>某岗位各员工考核绩效达成程度分析（基础数据表，以销售类岗位为例）</t>
  </si>
  <si>
    <r>
      <rPr>
        <sz val="14"/>
        <color theme="1"/>
        <rFont val="微软雅黑"/>
        <charset val="134"/>
      </rPr>
      <t>说明：本工具主要用于分析某一岗位各员工绩效考核成绩达成的程度，本表为基础数据表。分析内容包括两部分：</t>
    </r>
    <r>
      <rPr>
        <b/>
        <sz val="14"/>
        <color theme="1"/>
        <rFont val="微软雅黑"/>
        <charset val="134"/>
      </rPr>
      <t>各员工绩效达成程度分析、岗位整体各指标达成程度分析。</t>
    </r>
    <r>
      <rPr>
        <sz val="14"/>
        <color theme="1"/>
        <rFont val="微软雅黑"/>
        <charset val="134"/>
      </rPr>
      <t>特点：</t>
    </r>
    <r>
      <rPr>
        <b/>
        <sz val="14"/>
        <color theme="1"/>
        <rFont val="微软雅黑"/>
        <charset val="134"/>
      </rPr>
      <t>图表清晰呈现各员工绩效达成所处级别，可任意增减指标数据，可任意设置评价标准，应用灵活。</t>
    </r>
    <r>
      <rPr>
        <sz val="14"/>
        <color theme="1"/>
        <rFont val="微软雅黑"/>
        <charset val="134"/>
      </rPr>
      <t>使用方法：请先设置好考核指标内容及权重值，然后设置好评分等级标准以及各项指标达成程度标准说明，要求名称规范、数据准确，然后输入员工考核成绩基础数据即可。</t>
    </r>
    <r>
      <rPr>
        <sz val="12"/>
        <color theme="1"/>
        <rFont val="微软雅黑"/>
        <charset val="134"/>
      </rPr>
      <t>（表格中评分值合计、标杆值比率、合格起点值、合格区间值比例、良好区间值比例、优秀区间值比例、实际达成率等为自动生成）注：若需要添加数据，请按照表格右上角说明操作。</t>
    </r>
  </si>
  <si>
    <t>指标类别</t>
  </si>
  <si>
    <t>销售工作计划拟定与执行</t>
  </si>
  <si>
    <t>销售目标实现</t>
  </si>
  <si>
    <t>销售货款回收及成本控制</t>
  </si>
  <si>
    <t>客户关系维护</t>
  </si>
  <si>
    <t>日常工作</t>
  </si>
  <si>
    <t>知识、技能与品质</t>
  </si>
  <si>
    <t>权重值（按类别）</t>
  </si>
  <si>
    <r>
      <rPr>
        <b/>
        <sz val="10"/>
        <color theme="2"/>
        <rFont val="宋体"/>
        <charset val="134"/>
      </rPr>
      <t>关于标准设置说明：</t>
    </r>
    <r>
      <rPr>
        <sz val="10"/>
        <color theme="2"/>
        <rFont val="宋体"/>
        <charset val="134"/>
      </rPr>
      <t>本标准需要输入的数值已标注黄色，其它数值为自动生成。需要注意的是：达成率、各等级区间值都是以满分值为标准来计算，而不是标杆值。目前标准是：标杆值比例是依据表格中各指标的标杆值数据自动生成的；合格起点值为60%；然后60%至75%之间为合格区间值比例；75%-90%之间为良好区间值比例；90%-100%之间为优秀区间值比例。</t>
    </r>
  </si>
  <si>
    <t>指标序号</t>
  </si>
  <si>
    <t>指标1</t>
  </si>
  <si>
    <t>指标2</t>
  </si>
  <si>
    <t>指标3</t>
  </si>
  <si>
    <t>指标4</t>
  </si>
  <si>
    <t>指标5</t>
  </si>
  <si>
    <t>指标6</t>
  </si>
  <si>
    <t>指标7</t>
  </si>
  <si>
    <t>指标8</t>
  </si>
  <si>
    <t>指标9</t>
  </si>
  <si>
    <t>指标10</t>
  </si>
  <si>
    <t>指标11</t>
  </si>
  <si>
    <t>指标12</t>
  </si>
  <si>
    <t>指标13</t>
  </si>
  <si>
    <t>指标14</t>
  </si>
  <si>
    <t>权重分值</t>
  </si>
  <si>
    <t>指标明细</t>
  </si>
  <si>
    <t>工作计划拟定与执行</t>
  </si>
  <si>
    <t>自身努力程度</t>
  </si>
  <si>
    <t>销售额目标达成率</t>
  </si>
  <si>
    <t>重点客户开发完成率</t>
  </si>
  <si>
    <t>有效新客户增加率</t>
  </si>
  <si>
    <t>销售货款回收及时率</t>
  </si>
  <si>
    <t>销售呆账发生率</t>
  </si>
  <si>
    <t>销售成本费用控制</t>
  </si>
  <si>
    <t>重点客户流失量</t>
  </si>
  <si>
    <t>客户服务满意度</t>
  </si>
  <si>
    <t>销售数据信息管理</t>
  </si>
  <si>
    <t>其它日常工作</t>
  </si>
  <si>
    <t>知识与技能</t>
  </si>
  <si>
    <t>愿望与态度</t>
  </si>
  <si>
    <t>合计</t>
  </si>
  <si>
    <t>排名</t>
  </si>
  <si>
    <t>等级</t>
  </si>
  <si>
    <t>标杆值比例</t>
  </si>
  <si>
    <t>实际达成率</t>
  </si>
  <si>
    <t>合格起点值比例</t>
  </si>
  <si>
    <t>合格区间值比例</t>
  </si>
  <si>
    <t>良好区间值比例</t>
  </si>
  <si>
    <t>优秀区间值比例</t>
  </si>
  <si>
    <r>
      <rPr>
        <b/>
        <sz val="14"/>
        <color theme="0"/>
        <rFont val="微软雅黑"/>
        <charset val="134"/>
      </rPr>
      <t xml:space="preserve">评分等级标准设置                           </t>
    </r>
    <r>
      <rPr>
        <sz val="9"/>
        <color theme="0"/>
        <rFont val="宋体"/>
        <charset val="134"/>
      </rPr>
      <t>（可随意设置数值标准，只需要在黄色区域进行设置即可）</t>
    </r>
  </si>
  <si>
    <t>达成程度标准说明（用于分析图）</t>
  </si>
  <si>
    <t>标杆值</t>
  </si>
  <si>
    <t>满分值</t>
  </si>
  <si>
    <t>注：以下数据依据左侧等级标准自动生成</t>
  </si>
  <si>
    <t>美人鱼1</t>
  </si>
  <si>
    <t>区间数值（自动显示）</t>
  </si>
  <si>
    <t>标准值</t>
  </si>
  <si>
    <t>表示</t>
  </si>
  <si>
    <t>比例基数</t>
  </si>
  <si>
    <t>比例说明</t>
  </si>
  <si>
    <t xml:space="preserve">达标率区间值 </t>
  </si>
  <si>
    <t>对应等级</t>
  </si>
  <si>
    <t>美人鱼2</t>
  </si>
  <si>
    <t>D</t>
  </si>
  <si>
    <t>不合格</t>
  </si>
  <si>
    <t>合格起点值</t>
  </si>
  <si>
    <t>至</t>
  </si>
  <si>
    <t>美人鱼3</t>
  </si>
  <si>
    <t>C</t>
  </si>
  <si>
    <t>合格</t>
  </si>
  <si>
    <t>合格区间比例</t>
  </si>
  <si>
    <t>美人鱼4</t>
  </si>
  <si>
    <t>B</t>
  </si>
  <si>
    <t>良好</t>
  </si>
  <si>
    <t>良好区间比例</t>
  </si>
  <si>
    <t>美人鱼5</t>
  </si>
  <si>
    <t>A</t>
  </si>
  <si>
    <t>优秀</t>
  </si>
  <si>
    <t>优秀区间比例</t>
  </si>
  <si>
    <t>美人鱼6</t>
  </si>
  <si>
    <t>美人鱼7</t>
  </si>
  <si>
    <t>美人鱼8</t>
  </si>
  <si>
    <t>美人鱼9</t>
  </si>
  <si>
    <t>美人鱼10</t>
  </si>
  <si>
    <t>美人鱼11</t>
  </si>
  <si>
    <t>美人鱼12</t>
  </si>
  <si>
    <t>均值</t>
  </si>
  <si>
    <t>标杆值比率</t>
  </si>
  <si>
    <t>某岗位各员工考核绩效达成程度分析（含各等级名单）</t>
  </si>
  <si>
    <t>说明：本表为该岗位各员工绩效考核成绩的达成程度分析。特点：全自动生成图表及数据明细，从图表中可以清晰看到每一位员工绩效达成的状态，以及所处的优劣等级区域。同时，本表还详细罗列了（全自动生成）成绩优秀、成绩良好、成绩合格、成绩不合格的人数、所占比例以及名单。（表格中所有空值或者出错值单元格含有自动计算函数，勿删除或者修改，建议不要随意删除行或者列！）</t>
  </si>
  <si>
    <t>达成标杆值名单</t>
  </si>
  <si>
    <t>评分值合计</t>
  </si>
  <si>
    <t>成绩优秀名单</t>
  </si>
  <si>
    <t>成绩良好名单</t>
  </si>
  <si>
    <t>成绩合格名单（不含优、良）</t>
  </si>
  <si>
    <t>成绩不合格名单</t>
  </si>
  <si>
    <t>注：此名单数据表能够满足一般企业的需求。如果单元格数量不够，则需要进行添加。具体添加方法，选中左侧单带函数单元格往右侧拖动复制即可，适用于以上各类名单数据表格。</t>
  </si>
  <si>
    <t xml:space="preserve">         人力资源管理实用工具——绩效考核</t>
  </si>
  <si>
    <t>岗位综合绩效（整体各指标均值）达成程度分析</t>
  </si>
  <si>
    <t>注：以下名单数据表能够满足一般企业的需求。如果单元格数量不够，则需要进行添加。具体添加方法，选中左侧单带函数单元格往右侧拖动复制即可。</t>
  </si>
  <si>
    <r>
      <rPr>
        <sz val="12"/>
        <color theme="1"/>
        <rFont val="微软雅黑"/>
        <charset val="134"/>
      </rPr>
      <t>说明：本表格为本岗位整体各指标（员工均值）达成程度分析。特点：</t>
    </r>
    <r>
      <rPr>
        <b/>
        <sz val="12"/>
        <color theme="1"/>
        <rFont val="微软雅黑"/>
        <charset val="134"/>
      </rPr>
      <t>全自动生成图表及数据明细，从图表中可以清晰看到每一项指标绩效达成的状态，以及所处的优劣等级区域。</t>
    </r>
    <r>
      <rPr>
        <sz val="12"/>
        <color theme="1"/>
        <rFont val="微软雅黑"/>
        <charset val="134"/>
      </rPr>
      <t>同时，本表还详细罗列了（全自动生成）成绩优秀、成绩良好、成绩合格、成绩不合格的指标及其明细。（表格中所有空值或者出错值单元格含有自动计算函数，勿删除或者修改，建议不要随意删除行或者列！）</t>
    </r>
  </si>
  <si>
    <t>优秀指标序号</t>
  </si>
  <si>
    <t>岗位评分均值</t>
  </si>
  <si>
    <t>良好指标序号</t>
  </si>
  <si>
    <t>合格指标序号（不含优、良）</t>
  </si>
  <si>
    <t>评分值</t>
  </si>
  <si>
    <t>不合格指标序号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</si>
</sst>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.00_);[Red]\(0.00\)"/>
  </numFmts>
  <fonts count="59">
    <font>
      <sz val="11"/>
      <color theme="1"/>
      <name val="宋体"/>
      <charset val="134"/>
      <scheme val="minor"/>
    </font>
    <font>
      <b/>
      <sz val="16"/>
      <color theme="0"/>
      <name val="微软雅黑"/>
      <charset val="134"/>
    </font>
    <font>
      <b/>
      <sz val="16"/>
      <color theme="1" tint="0.35"/>
      <name val="微软雅黑"/>
      <charset val="134"/>
    </font>
    <font>
      <sz val="12"/>
      <color theme="1"/>
      <name val="微软雅黑"/>
      <charset val="134"/>
    </font>
    <font>
      <b/>
      <sz val="10"/>
      <color theme="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color theme="2"/>
      <name val="宋体"/>
      <charset val="134"/>
      <scheme val="minor"/>
    </font>
    <font>
      <b/>
      <sz val="16"/>
      <color theme="1" tint="0.349986266670736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6"/>
      <name val="微软雅黑"/>
      <charset val="134"/>
    </font>
    <font>
      <b/>
      <sz val="18"/>
      <color theme="0"/>
      <name val="微软雅黑"/>
      <charset val="134"/>
    </font>
    <font>
      <b/>
      <sz val="16"/>
      <color theme="0" tint="-0.5"/>
      <name val="微软雅黑"/>
      <charset val="134"/>
    </font>
    <font>
      <sz val="14"/>
      <color theme="1"/>
      <name val="微软雅黑"/>
      <charset val="134"/>
    </font>
    <font>
      <sz val="9"/>
      <color theme="0"/>
      <name val="微软雅黑"/>
      <charset val="134"/>
    </font>
    <font>
      <b/>
      <sz val="9"/>
      <color theme="0"/>
      <name val="微软雅黑"/>
      <charset val="134"/>
    </font>
    <font>
      <sz val="8"/>
      <name val="微软雅黑"/>
      <charset val="134"/>
    </font>
    <font>
      <b/>
      <sz val="10"/>
      <name val="微软雅黑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微软雅黑"/>
      <charset val="134"/>
    </font>
    <font>
      <b/>
      <sz val="12"/>
      <name val="微软雅黑"/>
      <charset val="134"/>
    </font>
    <font>
      <b/>
      <sz val="9"/>
      <color rgb="FF000000"/>
      <name val="微软雅黑"/>
      <charset val="134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b/>
      <sz val="10"/>
      <color theme="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theme="2"/>
      <name val="宋体"/>
      <charset val="134"/>
      <scheme val="minor"/>
    </font>
    <font>
      <b/>
      <sz val="14"/>
      <color theme="0"/>
      <name val="微软雅黑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微软雅黑"/>
      <charset val="134"/>
    </font>
    <font>
      <sz val="10"/>
      <color theme="0"/>
      <name val="宋体"/>
      <charset val="134"/>
    </font>
    <font>
      <b/>
      <sz val="10"/>
      <color theme="2"/>
      <name val="宋体"/>
      <charset val="134"/>
    </font>
    <font>
      <sz val="10"/>
      <color theme="2"/>
      <name val="宋体"/>
      <charset val="134"/>
    </font>
    <font>
      <sz val="9"/>
      <color theme="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25"/>
      </left>
      <right/>
      <top style="thin">
        <color theme="0" tint="-0.25"/>
      </top>
      <bottom style="thin">
        <color theme="0" tint="-0.25"/>
      </bottom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35"/>
      </left>
      <right style="thin">
        <color theme="0" tint="-0.35"/>
      </right>
      <top/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/>
      <right style="thin">
        <color theme="0" tint="-0.5"/>
      </right>
      <top/>
      <bottom/>
      <diagonal/>
    </border>
    <border>
      <left style="thin">
        <color theme="0" tint="-0.5"/>
      </left>
      <right style="thin">
        <color theme="0" tint="-0.5"/>
      </right>
      <top/>
      <bottom/>
      <diagonal/>
    </border>
    <border diagonalDown="1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 style="thin">
        <color auto="1"/>
      </diagonal>
    </border>
    <border diagonalDown="1">
      <left style="thin">
        <color theme="0" tint="-0.35"/>
      </left>
      <right style="thin">
        <color theme="0" tint="-0.35"/>
      </right>
      <top/>
      <bottom style="thin">
        <color theme="0" tint="-0.35"/>
      </bottom>
      <diagonal style="thin">
        <color theme="0" tint="-0.35"/>
      </diagonal>
    </border>
    <border diagonalDown="1"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 style="thin">
        <color theme="0" tint="-0.35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40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44" applyNumberFormat="0" applyFon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2" borderId="43" applyNumberFormat="0" applyAlignment="0" applyProtection="0">
      <alignment vertical="center"/>
    </xf>
    <xf numFmtId="0" fontId="36" fillId="32" borderId="41" applyNumberFormat="0" applyAlignment="0" applyProtection="0">
      <alignment vertical="center"/>
    </xf>
    <xf numFmtId="0" fontId="49" fillId="48" borderId="4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8" fillId="0" borderId="46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0" fontId="0" fillId="8" borderId="0" xfId="0" applyFill="1">
      <alignment vertical="center"/>
    </xf>
    <xf numFmtId="0" fontId="7" fillId="7" borderId="0" xfId="0" applyFont="1" applyFill="1" applyAlignment="1">
      <alignment vertical="top" wrapText="1"/>
    </xf>
    <xf numFmtId="0" fontId="7" fillId="7" borderId="0" xfId="0" applyFont="1" applyFill="1" applyBorder="1" applyAlignment="1">
      <alignment vertical="top" wrapText="1"/>
    </xf>
    <xf numFmtId="0" fontId="8" fillId="7" borderId="0" xfId="0" applyFont="1" applyFill="1" applyAlignment="1">
      <alignment horizontal="left" wrapText="1"/>
    </xf>
    <xf numFmtId="0" fontId="4" fillId="7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9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7" borderId="0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0" fontId="12" fillId="12" borderId="5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  <xf numFmtId="10" fontId="1" fillId="1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1" fillId="15" borderId="5" xfId="0" applyNumberFormat="1" applyFont="1" applyFill="1" applyBorder="1" applyAlignment="1">
      <alignment horizontal="center" vertical="center"/>
    </xf>
    <xf numFmtId="10" fontId="1" fillId="16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8" borderId="0" xfId="0" applyFont="1" applyFill="1" applyAlignment="1">
      <alignment vertical="center"/>
    </xf>
    <xf numFmtId="0" fontId="7" fillId="7" borderId="0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center" vertical="center" wrapText="1"/>
    </xf>
    <xf numFmtId="176" fontId="16" fillId="17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17" fillId="18" borderId="9" xfId="0" applyNumberFormat="1" applyFont="1" applyFill="1" applyBorder="1" applyAlignment="1">
      <alignment horizontal="center" vertical="center" wrapText="1"/>
    </xf>
    <xf numFmtId="9" fontId="17" fillId="18" borderId="10" xfId="0" applyNumberFormat="1" applyFont="1" applyFill="1" applyBorder="1" applyAlignment="1">
      <alignment vertical="center" wrapText="1"/>
    </xf>
    <xf numFmtId="9" fontId="17" fillId="18" borderId="9" xfId="0" applyNumberFormat="1" applyFont="1" applyFill="1" applyBorder="1" applyAlignment="1">
      <alignment vertical="center" wrapText="1"/>
    </xf>
    <xf numFmtId="9" fontId="17" fillId="18" borderId="11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76" fontId="18" fillId="19" borderId="12" xfId="0" applyNumberFormat="1" applyFont="1" applyFill="1" applyBorder="1" applyAlignment="1">
      <alignment horizontal="center" vertical="center" wrapText="1"/>
    </xf>
    <xf numFmtId="9" fontId="18" fillId="19" borderId="6" xfId="0" applyNumberFormat="1" applyFont="1" applyFill="1" applyBorder="1" applyAlignment="1">
      <alignment horizontal="center" vertical="center" wrapText="1"/>
    </xf>
    <xf numFmtId="176" fontId="19" fillId="6" borderId="6" xfId="0" applyNumberFormat="1" applyFont="1" applyFill="1" applyBorder="1" applyAlignment="1">
      <alignment horizontal="center" vertical="center" wrapText="1"/>
    </xf>
    <xf numFmtId="0" fontId="20" fillId="20" borderId="6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176" fontId="22" fillId="9" borderId="13" xfId="0" applyNumberFormat="1" applyFont="1" applyFill="1" applyBorder="1" applyAlignment="1">
      <alignment horizontal="center" vertical="center" wrapText="1"/>
    </xf>
    <xf numFmtId="0" fontId="21" fillId="21" borderId="14" xfId="0" applyFont="1" applyFill="1" applyBorder="1" applyAlignment="1">
      <alignment horizontal="center" vertical="center"/>
    </xf>
    <xf numFmtId="176" fontId="22" fillId="21" borderId="14" xfId="0" applyNumberFormat="1" applyFont="1" applyFill="1" applyBorder="1" applyAlignment="1">
      <alignment horizontal="center" vertical="center" wrapText="1"/>
    </xf>
    <xf numFmtId="0" fontId="21" fillId="22" borderId="13" xfId="0" applyFont="1" applyFill="1" applyBorder="1" applyAlignment="1">
      <alignment horizontal="center" vertical="center"/>
    </xf>
    <xf numFmtId="176" fontId="23" fillId="22" borderId="13" xfId="0" applyNumberFormat="1" applyFont="1" applyFill="1" applyBorder="1" applyAlignment="1">
      <alignment horizontal="center" vertical="center" wrapText="1"/>
    </xf>
    <xf numFmtId="0" fontId="24" fillId="21" borderId="14" xfId="0" applyFont="1" applyFill="1" applyBorder="1" applyAlignment="1">
      <alignment horizontal="center" vertical="center"/>
    </xf>
    <xf numFmtId="10" fontId="22" fillId="21" borderId="14" xfId="0" applyNumberFormat="1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/>
    </xf>
    <xf numFmtId="10" fontId="22" fillId="9" borderId="13" xfId="0" applyNumberFormat="1" applyFont="1" applyFill="1" applyBorder="1" applyAlignment="1">
      <alignment horizontal="center" vertical="center" wrapText="1"/>
    </xf>
    <xf numFmtId="176" fontId="25" fillId="5" borderId="7" xfId="0" applyNumberFormat="1" applyFont="1" applyFill="1" applyBorder="1" applyAlignment="1">
      <alignment vertical="center" wrapText="1"/>
    </xf>
    <xf numFmtId="176" fontId="25" fillId="5" borderId="15" xfId="0" applyNumberFormat="1" applyFont="1" applyFill="1" applyBorder="1" applyAlignment="1">
      <alignment vertical="center" wrapText="1"/>
    </xf>
    <xf numFmtId="176" fontId="25" fillId="5" borderId="16" xfId="0" applyNumberFormat="1" applyFont="1" applyFill="1" applyBorder="1" applyAlignment="1">
      <alignment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26" fillId="9" borderId="13" xfId="0" applyNumberFormat="1" applyFont="1" applyFill="1" applyBorder="1" applyAlignment="1">
      <alignment horizontal="center" vertical="center" wrapText="1"/>
    </xf>
    <xf numFmtId="176" fontId="26" fillId="21" borderId="14" xfId="0" applyNumberFormat="1" applyFont="1" applyFill="1" applyBorder="1" applyAlignment="1">
      <alignment horizontal="center" vertical="center" wrapText="1"/>
    </xf>
    <xf numFmtId="176" fontId="27" fillId="22" borderId="13" xfId="0" applyNumberFormat="1" applyFont="1" applyFill="1" applyBorder="1" applyAlignment="1">
      <alignment horizontal="center" vertical="center" wrapText="1"/>
    </xf>
    <xf numFmtId="10" fontId="28" fillId="21" borderId="14" xfId="0" applyNumberFormat="1" applyFont="1" applyFill="1" applyBorder="1" applyAlignment="1">
      <alignment horizontal="center" vertical="center" wrapText="1"/>
    </xf>
    <xf numFmtId="10" fontId="28" fillId="9" borderId="13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 applyProtection="1">
      <alignment vertical="center"/>
    </xf>
    <xf numFmtId="0" fontId="29" fillId="8" borderId="0" xfId="0" applyFont="1" applyFill="1" applyAlignment="1" applyProtection="1">
      <alignment horizontal="left" vertical="center" wrapText="1"/>
    </xf>
    <xf numFmtId="0" fontId="1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top" wrapText="1"/>
    </xf>
    <xf numFmtId="0" fontId="30" fillId="11" borderId="17" xfId="0" applyFont="1" applyFill="1" applyBorder="1" applyAlignment="1">
      <alignment horizontal="center" vertical="center"/>
    </xf>
    <xf numFmtId="10" fontId="22" fillId="23" borderId="14" xfId="0" applyNumberFormat="1" applyFont="1" applyFill="1" applyBorder="1" applyAlignment="1">
      <alignment horizontal="center" vertical="center" wrapText="1"/>
    </xf>
    <xf numFmtId="177" fontId="24" fillId="9" borderId="13" xfId="0" applyNumberFormat="1" applyFont="1" applyFill="1" applyBorder="1" applyAlignment="1">
      <alignment horizontal="center" vertical="center" wrapText="1"/>
    </xf>
    <xf numFmtId="178" fontId="24" fillId="9" borderId="13" xfId="0" applyNumberFormat="1" applyFont="1" applyFill="1" applyBorder="1" applyAlignment="1">
      <alignment horizontal="center" vertical="center" wrapText="1"/>
    </xf>
    <xf numFmtId="178" fontId="24" fillId="21" borderId="14" xfId="0" applyNumberFormat="1" applyFont="1" applyFill="1" applyBorder="1" applyAlignment="1">
      <alignment horizontal="center" vertical="center" wrapText="1"/>
    </xf>
    <xf numFmtId="177" fontId="24" fillId="21" borderId="13" xfId="0" applyNumberFormat="1" applyFont="1" applyFill="1" applyBorder="1" applyAlignment="1">
      <alignment horizontal="center" vertical="center" wrapText="1"/>
    </xf>
    <xf numFmtId="177" fontId="24" fillId="22" borderId="18" xfId="0" applyNumberFormat="1" applyFont="1" applyFill="1" applyBorder="1" applyAlignment="1">
      <alignment horizontal="center" vertical="center" wrapText="1"/>
    </xf>
    <xf numFmtId="178" fontId="24" fillId="22" borderId="13" xfId="0" applyNumberFormat="1" applyFont="1" applyFill="1" applyBorder="1" applyAlignment="1">
      <alignment horizontal="center" vertical="center" wrapText="1"/>
    </xf>
    <xf numFmtId="178" fontId="24" fillId="24" borderId="19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29" fillId="8" borderId="0" xfId="0" applyFont="1" applyFill="1" applyAlignment="1" applyProtection="1">
      <alignment vertical="center" wrapText="1"/>
    </xf>
    <xf numFmtId="0" fontId="0" fillId="7" borderId="0" xfId="0" applyFill="1" applyAlignment="1">
      <alignment vertical="center"/>
    </xf>
    <xf numFmtId="0" fontId="31" fillId="7" borderId="0" xfId="0" applyFont="1" applyFill="1" applyAlignment="1">
      <alignment vertical="top" wrapText="1"/>
    </xf>
    <xf numFmtId="0" fontId="32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33" fillId="25" borderId="20" xfId="0" applyFont="1" applyFill="1" applyBorder="1" applyAlignment="1">
      <alignment horizontal="center" vertical="center" wrapText="1"/>
    </xf>
    <xf numFmtId="0" fontId="33" fillId="25" borderId="21" xfId="0" applyFont="1" applyFill="1" applyBorder="1" applyAlignment="1">
      <alignment horizontal="center" vertical="center" wrapText="1"/>
    </xf>
    <xf numFmtId="0" fontId="33" fillId="25" borderId="22" xfId="0" applyFont="1" applyFill="1" applyBorder="1" applyAlignment="1">
      <alignment horizontal="center" vertical="center" wrapText="1"/>
    </xf>
    <xf numFmtId="0" fontId="33" fillId="26" borderId="23" xfId="0" applyFont="1" applyFill="1" applyBorder="1" applyAlignment="1">
      <alignment horizontal="center" vertical="center" wrapText="1"/>
    </xf>
    <xf numFmtId="0" fontId="33" fillId="26" borderId="21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5" xfId="0" applyFont="1" applyFill="1" applyBorder="1" applyAlignment="1">
      <alignment vertical="center"/>
    </xf>
    <xf numFmtId="0" fontId="0" fillId="29" borderId="26" xfId="0" applyFont="1" applyFill="1" applyBorder="1" applyAlignment="1">
      <alignment horizontal="center" vertical="center"/>
    </xf>
    <xf numFmtId="0" fontId="0" fillId="29" borderId="0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2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9" fontId="6" fillId="6" borderId="28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9" fontId="6" fillId="6" borderId="34" xfId="0" applyNumberFormat="1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33" fillId="26" borderId="36" xfId="0" applyFont="1" applyFill="1" applyBorder="1" applyAlignment="1">
      <alignment horizontal="center" vertical="center" wrapText="1"/>
    </xf>
    <xf numFmtId="0" fontId="0" fillId="29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10" fontId="6" fillId="5" borderId="29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10" fontId="6" fillId="6" borderId="29" xfId="0" applyNumberFormat="1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10" fontId="6" fillId="6" borderId="35" xfId="0" applyNumberFormat="1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99"/>
      <color rgb="00FFCC00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数据图!$U$8</c:f>
              <c:strCache>
                <c:ptCount val="1"/>
                <c:pt idx="0">
                  <c:v>合格起点值比例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3">
                  <a:alpha val="63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数据图!$U$9:$U$21</c15:sqref>
                  </c15:fullRef>
                </c:ext>
              </c:extLst>
              <c:f>数据图!$U$10:$U$21</c:f>
              <c:numCache>
                <c:formatCode>0.00%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ser>
          <c:idx val="3"/>
          <c:order val="3"/>
          <c:tx>
            <c:strRef>
              <c:f>数据图!$V$8</c:f>
              <c:strCache>
                <c:ptCount val="1"/>
                <c:pt idx="0">
                  <c:v>合格区间值比例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4">
                  <a:alpha val="63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数据图!$V$9:$V$21</c15:sqref>
                  </c15:fullRef>
                </c:ext>
              </c:extLst>
              <c:f>数据图!$V$10:$V$21</c:f>
              <c:numCache>
                <c:formatCode>0.00%</c:formatCode>
                <c:ptCount val="12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</c:numCache>
            </c:numRef>
          </c:val>
        </c:ser>
        <c:ser>
          <c:idx val="4"/>
          <c:order val="4"/>
          <c:tx>
            <c:strRef>
              <c:f>数据图!$W$8</c:f>
              <c:strCache>
                <c:ptCount val="1"/>
                <c:pt idx="0">
                  <c:v>良好区间值比例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5">
                  <a:alpha val="63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数据图!$W$9:$W$21</c15:sqref>
                  </c15:fullRef>
                </c:ext>
              </c:extLst>
              <c:f>数据图!$W$10:$W$21</c:f>
              <c:numCache>
                <c:formatCode>0.00%</c:formatCode>
                <c:ptCount val="12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</c:numCache>
            </c:numRef>
          </c:val>
        </c:ser>
        <c:ser>
          <c:idx val="5"/>
          <c:order val="5"/>
          <c:tx>
            <c:strRef>
              <c:f>数据图!$X$8</c:f>
              <c:strCache>
                <c:ptCount val="1"/>
                <c:pt idx="0">
                  <c:v>优秀区间值比例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6">
                  <a:alpha val="63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数据图!$X$9:$X$21</c15:sqref>
                  </c15:fullRef>
                </c:ext>
              </c:extLst>
              <c:f>数据图!$X$10:$X$21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100"/>
        <c:axId val="962201467"/>
        <c:axId val="104159404"/>
      </c:barChart>
      <c:barChart>
        <c:barDir val="col"/>
        <c:grouping val="stacked"/>
        <c:varyColors val="0"/>
        <c:ser>
          <c:idx val="1"/>
          <c:order val="1"/>
          <c:tx>
            <c:strRef>
              <c:f>数据图!$T$8</c:f>
              <c:strCache>
                <c:ptCount val="1"/>
                <c:pt idx="0">
                  <c:v>实际达成率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rotWithShape="0">
                <a:schemeClr val="accent2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数据图!$T$9:$T$21</c15:sqref>
                  </c15:fullRef>
                </c:ext>
              </c:extLst>
              <c:f>数据图!$T$10:$T$21</c:f>
              <c:numCache>
                <c:formatCode>0.00%</c:formatCode>
                <c:ptCount val="12"/>
                <c:pt idx="0">
                  <c:v>0.782</c:v>
                </c:pt>
                <c:pt idx="1">
                  <c:v>0.915</c:v>
                </c:pt>
                <c:pt idx="2">
                  <c:v>0.805</c:v>
                </c:pt>
                <c:pt idx="3">
                  <c:v>0.55</c:v>
                </c:pt>
                <c:pt idx="4">
                  <c:v>0.67</c:v>
                </c:pt>
                <c:pt idx="5">
                  <c:v>0.64</c:v>
                </c:pt>
                <c:pt idx="6">
                  <c:v>0.935</c:v>
                </c:pt>
                <c:pt idx="7">
                  <c:v>0.67</c:v>
                </c:pt>
                <c:pt idx="8">
                  <c:v>0.772</c:v>
                </c:pt>
                <c:pt idx="9">
                  <c:v>0.9</c:v>
                </c:pt>
                <c:pt idx="10">
                  <c:v>0.835</c:v>
                </c:pt>
                <c:pt idx="11">
                  <c:v>0.812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7"/>
        <c:overlap val="100"/>
        <c:axId val="100180963"/>
        <c:axId val="541058219"/>
      </c:barChart>
      <c:lineChart>
        <c:grouping val="standard"/>
        <c:varyColors val="0"/>
        <c:ser>
          <c:idx val="0"/>
          <c:order val="0"/>
          <c:tx>
            <c:strRef>
              <c:f>数据图!$S$8</c:f>
              <c:strCache>
                <c:ptCount val="1"/>
                <c:pt idx="0">
                  <c:v>标杆值比例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rotWithShape="0">
                <a:schemeClr val="accent1">
                  <a:alpha val="63000"/>
                </a:schemeClr>
              </a:outerShdw>
            </a:effectLst>
          </c:spPr>
          <c:marker>
            <c:symbol val="dash"/>
            <c:size val="25"/>
            <c:spPr>
              <a:pattFill prst="pct5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accent3">
                    <a:lumMod val="20000"/>
                    <a:lumOff val="80000"/>
                  </a:schemeClr>
                </a:solidFill>
                <a:round/>
              </a:ln>
              <a:effectLst>
                <a:outerShdw blurRad="57150" dist="19050" dir="5400000" rotWithShape="0">
                  <a:schemeClr val="accent1">
                    <a:alpha val="63000"/>
                  </a:schemeClr>
                </a:outerShdw>
              </a:effectLst>
            </c:spPr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数据图!$A$9:$A$21</c15:sqref>
                  </c15:fullRef>
                </c:ext>
              </c:extLst>
              <c:f>数据图!$A$10:$A$21</c:f>
              <c:strCache>
                <c:ptCount val="12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数据图!$S$9:$S$21</c15:sqref>
                  </c15:fullRef>
                </c:ext>
              </c:extLst>
              <c:f>数据图!$S$10:$S$21</c:f>
              <c:numCache>
                <c:formatCode>0.00%</c:formatCode>
                <c:ptCount val="12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201467"/>
        <c:axId val="104159404"/>
      </c:lineChart>
      <c:catAx>
        <c:axId val="9622014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4159404"/>
        <c:crosses val="autoZero"/>
        <c:auto val="1"/>
        <c:lblAlgn val="ctr"/>
        <c:lblOffset val="100"/>
        <c:noMultiLvlLbl val="0"/>
      </c:catAx>
      <c:valAx>
        <c:axId val="1041594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2201467"/>
        <c:crosses val="autoZero"/>
        <c:crossBetween val="between"/>
        <c:majorUnit val="0.1"/>
        <c:minorUnit val="0.02"/>
      </c:valAx>
      <c:catAx>
        <c:axId val="1001809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1058219"/>
        <c:crosses val="autoZero"/>
        <c:auto val="1"/>
        <c:lblAlgn val="ctr"/>
        <c:lblOffset val="100"/>
        <c:noMultiLvlLbl val="0"/>
      </c:catAx>
      <c:valAx>
        <c:axId val="541058219"/>
        <c:scaling>
          <c:orientation val="minMax"/>
        </c:scaling>
        <c:delete val="1"/>
        <c:axPos val="r"/>
        <c:numFmt formatCode="0.00%" sourceLinked="1"/>
        <c:majorTickMark val="none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18096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数据图!$A$25</c:f>
              <c:strCache>
                <c:ptCount val="1"/>
                <c:pt idx="0">
                  <c:v>合格起点值比例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chemeClr val="dk1">
                  <a:alpha val="38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数据图!$B$25:$O$25</c:f>
              <c:numCache>
                <c:formatCode>0.00%</c:formatCode>
                <c:ptCount val="1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</c:numCache>
            </c:numRef>
          </c:val>
        </c:ser>
        <c:ser>
          <c:idx val="2"/>
          <c:order val="2"/>
          <c:tx>
            <c:strRef>
              <c:f>数据图!$A$26</c:f>
              <c:strCache>
                <c:ptCount val="1"/>
                <c:pt idx="0">
                  <c:v>合格区间值比例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chemeClr val="dk1">
                  <a:alpha val="38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数据图!$B$26:$O$26</c:f>
              <c:numCache>
                <c:formatCode>0.00%</c:formatCode>
                <c:ptCount val="14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  <c:pt idx="12">
                  <c:v>0.1499</c:v>
                </c:pt>
                <c:pt idx="13">
                  <c:v>0.1499</c:v>
                </c:pt>
              </c:numCache>
            </c:numRef>
          </c:val>
        </c:ser>
        <c:ser>
          <c:idx val="3"/>
          <c:order val="3"/>
          <c:tx>
            <c:strRef>
              <c:f>数据图!$A$27</c:f>
              <c:strCache>
                <c:ptCount val="1"/>
                <c:pt idx="0">
                  <c:v>良好区间值比例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chemeClr val="dk1">
                  <a:alpha val="38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数据图!$B$27:$O$27</c:f>
              <c:numCache>
                <c:formatCode>0.00%</c:formatCode>
                <c:ptCount val="14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  <c:pt idx="12">
                  <c:v>0.1499</c:v>
                </c:pt>
                <c:pt idx="13">
                  <c:v>0.1499</c:v>
                </c:pt>
              </c:numCache>
            </c:numRef>
          </c:val>
        </c:ser>
        <c:ser>
          <c:idx val="4"/>
          <c:order val="4"/>
          <c:tx>
            <c:strRef>
              <c:f>数据图!$A$28</c:f>
              <c:strCache>
                <c:ptCount val="1"/>
                <c:pt idx="0">
                  <c:v>优秀区间值比例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chemeClr val="dk1">
                  <a:alpha val="38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数据图!$B$28:$O$28</c:f>
              <c:numCache>
                <c:formatCode>0.00%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86400256"/>
        <c:axId val="386402176"/>
      </c:barChart>
      <c:barChart>
        <c:barDir val="col"/>
        <c:grouping val="stacked"/>
        <c:varyColors val="0"/>
        <c:ser>
          <c:idx val="5"/>
          <c:order val="5"/>
          <c:tx>
            <c:strRef>
              <c:f>数据图!$A$24</c:f>
              <c:strCache>
                <c:ptCount val="1"/>
                <c:pt idx="0">
                  <c:v>实际达成率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0000" dir="5400000" rotWithShape="0">
                <a:schemeClr val="dk1">
                  <a:alpha val="38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数据图!$B$24:$O$24</c:f>
              <c:numCache>
                <c:formatCode>0.00%</c:formatCode>
                <c:ptCount val="14"/>
                <c:pt idx="0">
                  <c:v>0.816666666666667</c:v>
                </c:pt>
                <c:pt idx="1">
                  <c:v>0.866666666666667</c:v>
                </c:pt>
                <c:pt idx="2">
                  <c:v>0.783333333333333</c:v>
                </c:pt>
                <c:pt idx="3">
                  <c:v>0.883333333333333</c:v>
                </c:pt>
                <c:pt idx="4">
                  <c:v>0.733333333333333</c:v>
                </c:pt>
                <c:pt idx="5">
                  <c:v>0.566666666666667</c:v>
                </c:pt>
                <c:pt idx="6">
                  <c:v>0.925</c:v>
                </c:pt>
                <c:pt idx="7">
                  <c:v>0.833333333333333</c:v>
                </c:pt>
                <c:pt idx="8">
                  <c:v>0.766666666666667</c:v>
                </c:pt>
                <c:pt idx="9">
                  <c:v>0.776666666666667</c:v>
                </c:pt>
                <c:pt idx="10">
                  <c:v>0.766666666666667</c:v>
                </c:pt>
                <c:pt idx="11">
                  <c:v>0.683333333333333</c:v>
                </c:pt>
                <c:pt idx="12">
                  <c:v>0.766666666666667</c:v>
                </c:pt>
                <c:pt idx="13">
                  <c:v>0.841666666666667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8"/>
        <c:overlap val="100"/>
        <c:axId val="436515200"/>
        <c:axId val="188548992"/>
      </c:barChart>
      <c:lineChart>
        <c:grouping val="standard"/>
        <c:varyColors val="0"/>
        <c:ser>
          <c:idx val="0"/>
          <c:order val="0"/>
          <c:tx>
            <c:strRef>
              <c:f>数据图!$A$23</c:f>
              <c:strCache>
                <c:ptCount val="1"/>
                <c:pt idx="0">
                  <c:v>标杆值比率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ash"/>
            <c:size val="2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  <a:effectLst>
                <a:outerShdw blurRad="40000" dist="20000" dir="5400000" rotWithShape="0">
                  <a:schemeClr val="dk1">
                    <a:alpha val="38000"/>
                  </a:schemeClr>
                </a:outerShdw>
              </a:effectLst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数据图!$B$6:$O$6</c:f>
              <c:strCache>
                <c:ptCount val="14"/>
                <c:pt idx="0" c:formatCode="0.00_ ">
                  <c:v>指标1</c:v>
                </c:pt>
                <c:pt idx="1" c:formatCode="0.00_ ">
                  <c:v>指标2</c:v>
                </c:pt>
                <c:pt idx="2" c:formatCode="0.00_ ">
                  <c:v>指标3</c:v>
                </c:pt>
                <c:pt idx="3" c:formatCode="0.00_ ">
                  <c:v>指标4</c:v>
                </c:pt>
                <c:pt idx="4" c:formatCode="0.00_ ">
                  <c:v>指标5</c:v>
                </c:pt>
                <c:pt idx="5" c:formatCode="0.00_ ">
                  <c:v>指标6</c:v>
                </c:pt>
                <c:pt idx="6" c:formatCode="0.00_ ">
                  <c:v>指标7</c:v>
                </c:pt>
                <c:pt idx="7" c:formatCode="0.00_ ">
                  <c:v>指标8</c:v>
                </c:pt>
                <c:pt idx="8" c:formatCode="0.00_ ">
                  <c:v>指标9</c:v>
                </c:pt>
                <c:pt idx="9" c:formatCode="0.00_ ">
                  <c:v>指标10</c:v>
                </c:pt>
                <c:pt idx="10" c:formatCode="0.00_ ">
                  <c:v>指标11</c:v>
                </c:pt>
                <c:pt idx="11" c:formatCode="0.00_ ">
                  <c:v>指标12</c:v>
                </c:pt>
                <c:pt idx="12" c:formatCode="0.00_ ">
                  <c:v>指标13</c:v>
                </c:pt>
                <c:pt idx="13" c:formatCode="0.00_ ">
                  <c:v>指标14</c:v>
                </c:pt>
              </c:strCache>
            </c:strRef>
          </c:cat>
          <c:val>
            <c:numRef>
              <c:f>数据图!$B$23:$O$23</c:f>
              <c:numCache>
                <c:formatCode>0.00%</c:formatCode>
                <c:ptCount val="14"/>
                <c:pt idx="0">
                  <c:v>0.95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0.9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</c:v>
                </c:pt>
                <c:pt idx="13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00256"/>
        <c:axId val="386402176"/>
      </c:lineChart>
      <c:catAx>
        <c:axId val="3864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86402176"/>
        <c:crosses val="autoZero"/>
        <c:auto val="1"/>
        <c:lblAlgn val="ctr"/>
        <c:lblOffset val="100"/>
        <c:noMultiLvlLbl val="0"/>
      </c:catAx>
      <c:valAx>
        <c:axId val="38640217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86400256"/>
        <c:crosses val="autoZero"/>
        <c:crossBetween val="between"/>
      </c:valAx>
      <c:catAx>
        <c:axId val="43651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548992"/>
        <c:crosses val="autoZero"/>
        <c:auto val="1"/>
        <c:lblAlgn val="ctr"/>
        <c:lblOffset val="100"/>
        <c:noMultiLvlLbl val="0"/>
      </c:catAx>
      <c:valAx>
        <c:axId val="18854899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36515200"/>
        <c:crosses val="max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hyperlink" Target="#&#21592;&#24037;&#20998;&#26512;!A1"/><Relationship Id="rId3" Type="http://schemas.openxmlformats.org/officeDocument/2006/relationships/hyperlink" Target="#&#23703;&#20301;&#25972;&#20307;&#20998;&#26512;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hyperlink" Target="#&#25968;&#25454;&#22270;!A1"/><Relationship Id="rId4" Type="http://schemas.openxmlformats.org/officeDocument/2006/relationships/hyperlink" Target="#&#23703;&#20301;&#25972;&#20307;&#20998;&#26512;!A1"/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hyperlink" Target="#&#21592;&#24037;&#20998;&#26512;!A1"/><Relationship Id="rId4" Type="http://schemas.openxmlformats.org/officeDocument/2006/relationships/image" Target="../media/image2.jpeg"/><Relationship Id="rId3" Type="http://schemas.openxmlformats.org/officeDocument/2006/relationships/hyperlink" Target="#&#25968;&#25454;&#22270;!A1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38104</xdr:colOff>
      <xdr:row>0</xdr:row>
      <xdr:rowOff>95249</xdr:rowOff>
    </xdr:from>
    <xdr:to>
      <xdr:col>0</xdr:col>
      <xdr:colOff>523876</xdr:colOff>
      <xdr:row>0</xdr:row>
      <xdr:rowOff>518054</xdr:rowOff>
    </xdr:to>
    <xdr:pic>
      <xdr:nvPicPr>
        <xdr:cNvPr id="9" name="图片 8" descr="d:\我的文档\桌面\80294.png"/>
        <xdr:cNvPicPr>
          <a:picLocks noChangeAspect="1" noChangeArrowheads="1"/>
        </xdr:cNvPicPr>
      </xdr:nvPicPr>
      <xdr:blipFill>
        <a:blip r:embed="rId1" cstate="print">
          <a:grayscl/>
        </a:blip>
        <a:srcRect/>
        <a:stretch>
          <a:fillRect/>
        </a:stretch>
      </xdr:blipFill>
      <xdr:spPr>
        <a:xfrm>
          <a:off x="38100" y="94615"/>
          <a:ext cx="485775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0</xdr:row>
      <xdr:rowOff>151130</xdr:rowOff>
    </xdr:from>
    <xdr:to>
      <xdr:col>8</xdr:col>
      <xdr:colOff>0</xdr:colOff>
      <xdr:row>0</xdr:row>
      <xdr:rowOff>464185</xdr:rowOff>
    </xdr:to>
    <xdr:pic>
      <xdr:nvPicPr>
        <xdr:cNvPr id="11" name="Picture 1" descr="c:\documents and settings\administrator\application data\360se6\User Data\temp\u=2942105940,3612661062&amp;fm=21&amp;gp=0.jpg"/>
        <xdr:cNvPicPr>
          <a:picLocks noChangeAspect="1" noChangeArrowheads="1"/>
        </xdr:cNvPicPr>
      </xdr:nvPicPr>
      <xdr:blipFill>
        <a:blip r:embed="rId2">
          <a:biLevel thresh="50000"/>
          <a:lum bright="20000"/>
        </a:blip>
        <a:srcRect l="13793" t="25287" r="18391" b="28736"/>
        <a:stretch>
          <a:fillRect/>
        </a:stretch>
      </xdr:blipFill>
      <xdr:spPr>
        <a:xfrm>
          <a:off x="4534535" y="151130"/>
          <a:ext cx="419735" cy="31305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0</xdr:row>
      <xdr:rowOff>85725</xdr:rowOff>
    </xdr:from>
    <xdr:to>
      <xdr:col>17</xdr:col>
      <xdr:colOff>95250</xdr:colOff>
      <xdr:row>0</xdr:row>
      <xdr:rowOff>551815</xdr:rowOff>
    </xdr:to>
    <xdr:sp>
      <xdr:nvSpPr>
        <xdr:cNvPr id="13" name="流程图: 可选过程 12">
          <a:hlinkClick xmlns:r="http://schemas.openxmlformats.org/officeDocument/2006/relationships" r:id="rId3"/>
        </xdr:cNvPr>
        <xdr:cNvSpPr/>
      </xdr:nvSpPr>
      <xdr:spPr>
        <a:xfrm>
          <a:off x="7672070" y="85725"/>
          <a:ext cx="1962150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岗位综合绩效分析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8</xdr:col>
      <xdr:colOff>285750</xdr:colOff>
      <xdr:row>0</xdr:row>
      <xdr:rowOff>85725</xdr:rowOff>
    </xdr:from>
    <xdr:to>
      <xdr:col>12</xdr:col>
      <xdr:colOff>266700</xdr:colOff>
      <xdr:row>0</xdr:row>
      <xdr:rowOff>552449</xdr:rowOff>
    </xdr:to>
    <xdr:sp>
      <xdr:nvSpPr>
        <xdr:cNvPr id="14" name="流程图: 可选过程 13">
          <a:hlinkClick xmlns:r="http://schemas.openxmlformats.org/officeDocument/2006/relationships" r:id="rId4"/>
        </xdr:cNvPr>
        <xdr:cNvSpPr/>
      </xdr:nvSpPr>
      <xdr:spPr>
        <a:xfrm>
          <a:off x="5240020" y="85725"/>
          <a:ext cx="2155190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各员工绩效对比分析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19050</xdr:rowOff>
    </xdr:from>
    <xdr:to>
      <xdr:col>18</xdr:col>
      <xdr:colOff>26670</xdr:colOff>
      <xdr:row>20</xdr:row>
      <xdr:rowOff>0</xdr:rowOff>
    </xdr:to>
    <xdr:graphicFrame>
      <xdr:nvGraphicFramePr>
        <xdr:cNvPr id="17" name="图表 16"/>
        <xdr:cNvGraphicFramePr/>
      </xdr:nvGraphicFramePr>
      <xdr:xfrm>
        <a:off x="9525" y="2000250"/>
        <a:ext cx="12800965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161290</xdr:rowOff>
    </xdr:from>
    <xdr:to>
      <xdr:col>0</xdr:col>
      <xdr:colOff>523872</xdr:colOff>
      <xdr:row>0</xdr:row>
      <xdr:rowOff>584095</xdr:rowOff>
    </xdr:to>
    <xdr:pic>
      <xdr:nvPicPr>
        <xdr:cNvPr id="2" name="图片 1" descr="d:\我的文档\桌面\80294.png"/>
        <xdr:cNvPicPr>
          <a:picLocks noChangeAspect="1" noChangeArrowheads="1"/>
        </xdr:cNvPicPr>
      </xdr:nvPicPr>
      <xdr:blipFill>
        <a:blip r:embed="rId2" cstate="print">
          <a:grayscl/>
        </a:blip>
        <a:srcRect/>
        <a:stretch>
          <a:fillRect/>
        </a:stretch>
      </xdr:blipFill>
      <xdr:spPr>
        <a:xfrm>
          <a:off x="38100" y="161290"/>
          <a:ext cx="485140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0</xdr:row>
      <xdr:rowOff>189230</xdr:rowOff>
    </xdr:from>
    <xdr:to>
      <xdr:col>5</xdr:col>
      <xdr:colOff>473710</xdr:colOff>
      <xdr:row>0</xdr:row>
      <xdr:rowOff>502285</xdr:rowOff>
    </xdr:to>
    <xdr:pic>
      <xdr:nvPicPr>
        <xdr:cNvPr id="3" name="Picture 1" descr="c:\documents and settings\administrator\application data\360se6\User Data\temp\u=2942105940,3612661062&amp;fm=21&amp;gp=0.jpg"/>
        <xdr:cNvPicPr>
          <a:picLocks noChangeAspect="1" noChangeArrowheads="1"/>
        </xdr:cNvPicPr>
      </xdr:nvPicPr>
      <xdr:blipFill>
        <a:blip r:embed="rId3">
          <a:biLevel thresh="50000"/>
          <a:lum bright="20000"/>
        </a:blip>
        <a:srcRect l="13793" t="25287" r="18391" b="28736"/>
        <a:stretch>
          <a:fillRect/>
        </a:stretch>
      </xdr:blipFill>
      <xdr:spPr>
        <a:xfrm>
          <a:off x="4041140" y="189230"/>
          <a:ext cx="416560" cy="313055"/>
        </a:xfrm>
        <a:prstGeom prst="rect">
          <a:avLst/>
        </a:prstGeom>
        <a:noFill/>
      </xdr:spPr>
    </xdr:pic>
    <xdr:clientData/>
  </xdr:twoCellAnchor>
  <xdr:twoCellAnchor>
    <xdr:from>
      <xdr:col>9</xdr:col>
      <xdr:colOff>400050</xdr:colOff>
      <xdr:row>0</xdr:row>
      <xdr:rowOff>95250</xdr:rowOff>
    </xdr:from>
    <xdr:to>
      <xdr:col>12</xdr:col>
      <xdr:colOff>352425</xdr:colOff>
      <xdr:row>0</xdr:row>
      <xdr:rowOff>561340</xdr:rowOff>
    </xdr:to>
    <xdr:sp>
      <xdr:nvSpPr>
        <xdr:cNvPr id="4" name="流程图: 可选过程 3">
          <a:hlinkClick xmlns:r="http://schemas.openxmlformats.org/officeDocument/2006/relationships" r:id="rId4"/>
        </xdr:cNvPr>
        <xdr:cNvSpPr/>
      </xdr:nvSpPr>
      <xdr:spPr>
        <a:xfrm>
          <a:off x="7091680" y="95250"/>
          <a:ext cx="1983105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岗位综合绩效分析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5</xdr:col>
      <xdr:colOff>608965</xdr:colOff>
      <xdr:row>0</xdr:row>
      <xdr:rowOff>104775</xdr:rowOff>
    </xdr:from>
    <xdr:to>
      <xdr:col>9</xdr:col>
      <xdr:colOff>133350</xdr:colOff>
      <xdr:row>0</xdr:row>
      <xdr:rowOff>570865</xdr:rowOff>
    </xdr:to>
    <xdr:sp>
      <xdr:nvSpPr>
        <xdr:cNvPr id="5" name="流程图: 可选过程 4">
          <a:hlinkClick xmlns:r="http://schemas.openxmlformats.org/officeDocument/2006/relationships" r:id="rId5"/>
        </xdr:cNvPr>
        <xdr:cNvSpPr/>
      </xdr:nvSpPr>
      <xdr:spPr>
        <a:xfrm>
          <a:off x="4592955" y="104775"/>
          <a:ext cx="2232025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绩效基础数据表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131445</xdr:rowOff>
    </xdr:from>
    <xdr:to>
      <xdr:col>0</xdr:col>
      <xdr:colOff>495300</xdr:colOff>
      <xdr:row>0</xdr:row>
      <xdr:rowOff>561975</xdr:rowOff>
    </xdr:to>
    <xdr:pic>
      <xdr:nvPicPr>
        <xdr:cNvPr id="2" name="图片 1" descr="d:\我的文档\桌面\80294.png"/>
        <xdr:cNvPicPr>
          <a:picLocks noChangeAspect="1" noChangeArrowheads="1"/>
        </xdr:cNvPicPr>
      </xdr:nvPicPr>
      <xdr:blipFill>
        <a:blip r:embed="rId2" cstate="print">
          <a:grayscl/>
        </a:blip>
        <a:srcRect/>
        <a:stretch>
          <a:fillRect/>
        </a:stretch>
      </xdr:blipFill>
      <xdr:spPr>
        <a:xfrm>
          <a:off x="47625" y="131445"/>
          <a:ext cx="447675" cy="430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400050</xdr:colOff>
      <xdr:row>0</xdr:row>
      <xdr:rowOff>95250</xdr:rowOff>
    </xdr:from>
    <xdr:to>
      <xdr:col>11</xdr:col>
      <xdr:colOff>142874</xdr:colOff>
      <xdr:row>0</xdr:row>
      <xdr:rowOff>561974</xdr:rowOff>
    </xdr:to>
    <xdr:sp>
      <xdr:nvSpPr>
        <xdr:cNvPr id="3" name="流程图: 可选过程 2">
          <a:hlinkClick xmlns:r="http://schemas.openxmlformats.org/officeDocument/2006/relationships" r:id="rId3"/>
        </xdr:cNvPr>
        <xdr:cNvSpPr/>
      </xdr:nvSpPr>
      <xdr:spPr>
        <a:xfrm>
          <a:off x="5001260" y="95250"/>
          <a:ext cx="1951990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绩效基础数据表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 editAs="oneCell">
    <xdr:from>
      <xdr:col>6</xdr:col>
      <xdr:colOff>209550</xdr:colOff>
      <xdr:row>0</xdr:row>
      <xdr:rowOff>161290</xdr:rowOff>
    </xdr:from>
    <xdr:to>
      <xdr:col>7</xdr:col>
      <xdr:colOff>123190</xdr:colOff>
      <xdr:row>0</xdr:row>
      <xdr:rowOff>494665</xdr:rowOff>
    </xdr:to>
    <xdr:pic>
      <xdr:nvPicPr>
        <xdr:cNvPr id="4" name="Picture 1" descr="c:\documents and settings\administrator\application data\360se6\User Data\temp\u=2942105940,3612661062&amp;fm=21&amp;gp=0.jpg"/>
        <xdr:cNvPicPr>
          <a:picLocks noChangeAspect="1" noChangeArrowheads="1"/>
        </xdr:cNvPicPr>
      </xdr:nvPicPr>
      <xdr:blipFill>
        <a:blip r:embed="rId4">
          <a:biLevel thresh="50000"/>
          <a:lum bright="20000"/>
        </a:blip>
        <a:srcRect l="13793" t="25287" r="18391" b="28736"/>
        <a:stretch>
          <a:fillRect/>
        </a:stretch>
      </xdr:blipFill>
      <xdr:spPr>
        <a:xfrm>
          <a:off x="4258310" y="161290"/>
          <a:ext cx="466090" cy="33337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428625</xdr:colOff>
      <xdr:row>0</xdr:row>
      <xdr:rowOff>95250</xdr:rowOff>
    </xdr:from>
    <xdr:to>
      <xdr:col>15</xdr:col>
      <xdr:colOff>95250</xdr:colOff>
      <xdr:row>0</xdr:row>
      <xdr:rowOff>561974</xdr:rowOff>
    </xdr:to>
    <xdr:sp>
      <xdr:nvSpPr>
        <xdr:cNvPr id="5" name="流程图: 可选过程 4">
          <a:hlinkClick xmlns:r="http://schemas.openxmlformats.org/officeDocument/2006/relationships" r:id="rId5"/>
        </xdr:cNvPr>
        <xdr:cNvSpPr/>
      </xdr:nvSpPr>
      <xdr:spPr>
        <a:xfrm>
          <a:off x="7239635" y="95250"/>
          <a:ext cx="1876425" cy="466090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各员工绩效对比分析</a:t>
          </a:r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0</xdr:col>
      <xdr:colOff>9525</xdr:colOff>
      <xdr:row>3</xdr:row>
      <xdr:rowOff>0</xdr:rowOff>
    </xdr:from>
    <xdr:to>
      <xdr:col>21</xdr:col>
      <xdr:colOff>10160</xdr:colOff>
      <xdr:row>8</xdr:row>
      <xdr:rowOff>285750</xdr:rowOff>
    </xdr:to>
    <xdr:graphicFrame>
      <xdr:nvGraphicFramePr>
        <xdr:cNvPr id="6" name="图表 5"/>
        <xdr:cNvGraphicFramePr/>
      </xdr:nvGraphicFramePr>
      <xdr:xfrm>
        <a:off x="9525" y="1889125"/>
        <a:ext cx="12221845" cy="2952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3"/>
  <sheetViews>
    <sheetView showGridLines="0" workbookViewId="0">
      <selection activeCell="A1" sqref="A1:K1"/>
    </sheetView>
  </sheetViews>
  <sheetFormatPr defaultColWidth="9" defaultRowHeight="13.5"/>
  <cols>
    <col min="1" max="1" width="15" customWidth="1"/>
    <col min="2" max="2" width="7.5" customWidth="1"/>
    <col min="3" max="3" width="6.75" customWidth="1"/>
    <col min="4" max="5" width="7" customWidth="1"/>
    <col min="6" max="6" width="7.25" customWidth="1"/>
    <col min="7" max="7" width="7.38333333333333" customWidth="1"/>
    <col min="8" max="13" width="7.13333333333333" customWidth="1"/>
    <col min="14" max="14" width="6.5" customWidth="1"/>
    <col min="15" max="15" width="6.25" customWidth="1"/>
    <col min="16" max="16" width="6.75" customWidth="1"/>
    <col min="17" max="17" width="5" customWidth="1"/>
    <col min="18" max="18" width="4.88333333333333" customWidth="1"/>
    <col min="19" max="19" width="7.13333333333333" customWidth="1"/>
    <col min="20" max="20" width="6.63333333333333" customWidth="1"/>
    <col min="21" max="21" width="6.88333333333333" customWidth="1"/>
    <col min="22" max="22" width="7.88333333333333" customWidth="1"/>
    <col min="23" max="23" width="7.38333333333333" customWidth="1"/>
    <col min="24" max="24" width="7.63333333333333" customWidth="1"/>
    <col min="25" max="25" width="3.25" customWidth="1"/>
    <col min="26" max="26" width="5.63333333333333" customWidth="1"/>
    <col min="27" max="27" width="6.63333333333333" customWidth="1"/>
    <col min="28" max="28" width="6.75" customWidth="1"/>
    <col min="29" max="29" width="6" customWidth="1"/>
    <col min="30" max="30" width="7.25" customWidth="1"/>
    <col min="31" max="31" width="8.38333333333333" customWidth="1"/>
    <col min="32" max="32" width="11.6333333333333" customWidth="1"/>
    <col min="33" max="33" width="7.5" customWidth="1"/>
    <col min="34" max="34" width="4.13333333333333" customWidth="1"/>
    <col min="35" max="35" width="7.5" customWidth="1"/>
    <col min="36" max="36" width="7.63333333333333" customWidth="1"/>
  </cols>
  <sheetData>
    <row r="1" ht="52.5" customHeight="1" spans="1:3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0"/>
      <c r="M1" s="40"/>
      <c r="N1" s="40"/>
      <c r="O1" s="40"/>
      <c r="P1" s="40"/>
      <c r="Q1" s="40"/>
      <c r="R1" s="40"/>
      <c r="S1" s="77"/>
      <c r="T1" s="78" t="s">
        <v>1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91"/>
      <c r="AF1" s="12"/>
      <c r="AG1" s="12"/>
      <c r="AH1" s="12"/>
      <c r="AI1" s="12"/>
      <c r="AJ1" s="12"/>
      <c r="AK1" s="16"/>
    </row>
    <row r="2" ht="37.5" customHeight="1" spans="1:37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79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91"/>
      <c r="AF2" s="12"/>
      <c r="AG2" s="12"/>
      <c r="AH2" s="12"/>
      <c r="AI2" s="12"/>
      <c r="AJ2" s="12"/>
      <c r="AK2" s="12"/>
    </row>
    <row r="3" ht="111" customHeight="1" spans="1:37">
      <c r="A3" s="45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80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91"/>
      <c r="AF3" s="12"/>
      <c r="AG3" s="12"/>
      <c r="AH3" s="12"/>
      <c r="AI3" s="12"/>
      <c r="AJ3" s="12"/>
      <c r="AK3" s="12"/>
    </row>
    <row r="4" ht="48" customHeight="1" spans="1:37">
      <c r="A4" s="46" t="s">
        <v>4</v>
      </c>
      <c r="B4" s="47" t="s">
        <v>5</v>
      </c>
      <c r="C4" s="47" t="s">
        <v>5</v>
      </c>
      <c r="D4" s="47" t="s">
        <v>6</v>
      </c>
      <c r="E4" s="47" t="s">
        <v>6</v>
      </c>
      <c r="F4" s="47" t="s">
        <v>6</v>
      </c>
      <c r="G4" s="47" t="s">
        <v>7</v>
      </c>
      <c r="H4" s="47" t="s">
        <v>7</v>
      </c>
      <c r="I4" s="47" t="s">
        <v>7</v>
      </c>
      <c r="J4" s="47" t="s">
        <v>8</v>
      </c>
      <c r="K4" s="47" t="s">
        <v>8</v>
      </c>
      <c r="L4" s="47" t="s">
        <v>9</v>
      </c>
      <c r="M4" s="47" t="s">
        <v>9</v>
      </c>
      <c r="N4" s="47" t="s">
        <v>10</v>
      </c>
      <c r="O4" s="47" t="s">
        <v>10</v>
      </c>
      <c r="P4" s="68"/>
      <c r="Q4" s="68"/>
      <c r="R4" s="68"/>
      <c r="S4" s="68"/>
      <c r="T4" s="68"/>
      <c r="U4" s="68"/>
      <c r="V4" s="68"/>
      <c r="W4" s="68"/>
      <c r="X4" s="68"/>
      <c r="Y4" s="92"/>
      <c r="Z4" s="93"/>
      <c r="AA4" s="93"/>
      <c r="AB4" s="93"/>
      <c r="AC4" s="92"/>
      <c r="AD4" s="92"/>
      <c r="AE4" s="92"/>
      <c r="AF4" s="12"/>
      <c r="AG4" s="12"/>
      <c r="AH4" s="12"/>
      <c r="AI4" s="12"/>
      <c r="AJ4" s="12"/>
      <c r="AK4" s="12"/>
    </row>
    <row r="5" ht="18" customHeight="1" spans="1:37">
      <c r="A5" s="48" t="s">
        <v>11</v>
      </c>
      <c r="B5" s="49">
        <f>SUM(B7:C7)</f>
        <v>0.15</v>
      </c>
      <c r="C5" s="50"/>
      <c r="D5" s="51">
        <f>SUM(D7:F7)</f>
        <v>0.35</v>
      </c>
      <c r="E5" s="52"/>
      <c r="F5" s="50"/>
      <c r="G5" s="49">
        <f>SUM(G7:I7)</f>
        <v>0.2</v>
      </c>
      <c r="H5" s="52"/>
      <c r="I5" s="50"/>
      <c r="J5" s="49">
        <f t="shared" ref="J5:N5" si="0">SUM(J7:K7)</f>
        <v>0.1</v>
      </c>
      <c r="K5" s="50"/>
      <c r="L5" s="49">
        <f t="shared" si="0"/>
        <v>0.1</v>
      </c>
      <c r="M5" s="50"/>
      <c r="N5" s="49">
        <f t="shared" si="0"/>
        <v>0.1</v>
      </c>
      <c r="O5" s="50"/>
      <c r="P5" s="69"/>
      <c r="Q5" s="69"/>
      <c r="R5" s="69"/>
      <c r="S5" s="69"/>
      <c r="T5" s="69"/>
      <c r="U5" s="69"/>
      <c r="V5" s="69"/>
      <c r="W5" s="69"/>
      <c r="X5" s="69"/>
      <c r="Y5" s="12"/>
      <c r="Z5" s="94" t="s">
        <v>12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12"/>
    </row>
    <row r="6" ht="23.25" customHeight="1" spans="1:37">
      <c r="A6" s="53" t="s">
        <v>13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4" t="s">
        <v>23</v>
      </c>
      <c r="L6" s="54" t="s">
        <v>24</v>
      </c>
      <c r="M6" s="54" t="s">
        <v>25</v>
      </c>
      <c r="N6" s="54" t="s">
        <v>26</v>
      </c>
      <c r="O6" s="54" t="s">
        <v>27</v>
      </c>
      <c r="P6" s="70"/>
      <c r="Q6" s="70"/>
      <c r="R6" s="70"/>
      <c r="S6" s="70"/>
      <c r="T6" s="70"/>
      <c r="U6" s="70"/>
      <c r="V6" s="70"/>
      <c r="W6" s="70"/>
      <c r="X6" s="70"/>
      <c r="Y6" s="12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12"/>
    </row>
    <row r="7" ht="18.75" customHeight="1" spans="1:37">
      <c r="A7" s="46" t="s">
        <v>28</v>
      </c>
      <c r="B7" s="55">
        <v>0.1</v>
      </c>
      <c r="C7" s="55">
        <v>0.05</v>
      </c>
      <c r="D7" s="55">
        <v>0.2</v>
      </c>
      <c r="E7" s="55">
        <v>0.05</v>
      </c>
      <c r="F7" s="55">
        <v>0.1</v>
      </c>
      <c r="G7" s="55">
        <v>0.1</v>
      </c>
      <c r="H7" s="55">
        <v>0.05</v>
      </c>
      <c r="I7" s="55">
        <v>0.05</v>
      </c>
      <c r="J7" s="55">
        <v>0.05</v>
      </c>
      <c r="K7" s="55">
        <v>0.05</v>
      </c>
      <c r="L7" s="55">
        <v>0.05</v>
      </c>
      <c r="M7" s="55">
        <v>0.05</v>
      </c>
      <c r="N7" s="55">
        <v>0.05</v>
      </c>
      <c r="O7" s="55">
        <v>0.05</v>
      </c>
      <c r="P7" s="70"/>
      <c r="Q7" s="70"/>
      <c r="R7" s="70"/>
      <c r="S7" s="70"/>
      <c r="T7" s="70"/>
      <c r="U7" s="70"/>
      <c r="V7" s="70"/>
      <c r="W7" s="70"/>
      <c r="X7" s="70"/>
      <c r="Y7" s="12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12"/>
    </row>
    <row r="8" ht="58.5" customHeight="1" spans="1:37">
      <c r="A8" s="46" t="s">
        <v>29</v>
      </c>
      <c r="B8" s="56" t="s">
        <v>30</v>
      </c>
      <c r="C8" s="56" t="s">
        <v>31</v>
      </c>
      <c r="D8" s="56" t="s">
        <v>32</v>
      </c>
      <c r="E8" s="56" t="s">
        <v>33</v>
      </c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71" t="s">
        <v>44</v>
      </c>
      <c r="Q8" s="71" t="s">
        <v>45</v>
      </c>
      <c r="R8" s="71" t="s">
        <v>46</v>
      </c>
      <c r="S8" s="71" t="s">
        <v>47</v>
      </c>
      <c r="T8" s="71" t="s">
        <v>48</v>
      </c>
      <c r="U8" s="71" t="s">
        <v>49</v>
      </c>
      <c r="V8" s="71" t="s">
        <v>50</v>
      </c>
      <c r="W8" s="71" t="s">
        <v>51</v>
      </c>
      <c r="X8" s="71" t="s">
        <v>52</v>
      </c>
      <c r="Y8" s="12"/>
      <c r="Z8" s="96" t="s">
        <v>53</v>
      </c>
      <c r="AA8" s="97"/>
      <c r="AB8" s="97"/>
      <c r="AC8" s="97"/>
      <c r="AD8" s="98"/>
      <c r="AE8" s="99" t="s">
        <v>54</v>
      </c>
      <c r="AF8" s="100"/>
      <c r="AG8" s="100"/>
      <c r="AH8" s="100"/>
      <c r="AI8" s="100"/>
      <c r="AJ8" s="133"/>
      <c r="AK8" s="12"/>
    </row>
    <row r="9" ht="25.5" customHeight="1" spans="1:37">
      <c r="A9" s="57" t="s">
        <v>55</v>
      </c>
      <c r="B9" s="57">
        <v>9.5</v>
      </c>
      <c r="C9" s="57">
        <v>4.5</v>
      </c>
      <c r="D9" s="57">
        <v>18</v>
      </c>
      <c r="E9" s="57">
        <v>4.5</v>
      </c>
      <c r="F9" s="57">
        <v>9</v>
      </c>
      <c r="G9" s="57">
        <v>8.5</v>
      </c>
      <c r="H9" s="57">
        <v>4</v>
      </c>
      <c r="I9" s="57">
        <v>4.5</v>
      </c>
      <c r="J9" s="57">
        <v>4.8</v>
      </c>
      <c r="K9" s="57">
        <v>4.8</v>
      </c>
      <c r="L9" s="57">
        <v>4.8</v>
      </c>
      <c r="M9" s="57">
        <v>4.8</v>
      </c>
      <c r="N9" s="57">
        <v>4.5</v>
      </c>
      <c r="O9" s="57">
        <v>4.8</v>
      </c>
      <c r="P9" s="57">
        <f t="shared" ref="P9:P21" si="1">SUM(B9:O9)</f>
        <v>91</v>
      </c>
      <c r="Q9" s="81"/>
      <c r="R9" s="81"/>
      <c r="S9" s="82">
        <f t="shared" ref="S9:S20" si="2">$P$9/$AC$9</f>
        <v>0.91</v>
      </c>
      <c r="T9" s="82">
        <f t="shared" ref="T9:T20" si="3">P9/$AC$9</f>
        <v>0.91</v>
      </c>
      <c r="U9" s="82">
        <f>$AE$11</f>
        <v>0.6</v>
      </c>
      <c r="V9" s="82">
        <f>$AE$12</f>
        <v>0.1499</v>
      </c>
      <c r="W9" s="82">
        <f>$AE$13</f>
        <v>0.1499</v>
      </c>
      <c r="X9" s="82">
        <f>$AE$14</f>
        <v>0.1</v>
      </c>
      <c r="Y9" s="12"/>
      <c r="Z9" s="101" t="s">
        <v>56</v>
      </c>
      <c r="AA9" s="102"/>
      <c r="AB9" s="102"/>
      <c r="AC9" s="103">
        <v>100</v>
      </c>
      <c r="AD9" s="104"/>
      <c r="AE9" s="105" t="s">
        <v>57</v>
      </c>
      <c r="AF9" s="106"/>
      <c r="AG9" s="106"/>
      <c r="AH9" s="106"/>
      <c r="AI9" s="106"/>
      <c r="AJ9" s="134"/>
      <c r="AK9" s="12"/>
    </row>
    <row r="10" ht="25.5" customHeight="1" spans="1:37">
      <c r="A10" s="58" t="s">
        <v>58</v>
      </c>
      <c r="B10" s="59">
        <v>8</v>
      </c>
      <c r="C10" s="59">
        <v>4</v>
      </c>
      <c r="D10" s="59">
        <v>16</v>
      </c>
      <c r="E10" s="59">
        <v>4.5</v>
      </c>
      <c r="F10" s="59">
        <v>7</v>
      </c>
      <c r="G10" s="59">
        <v>5</v>
      </c>
      <c r="H10" s="59">
        <v>5</v>
      </c>
      <c r="I10" s="59">
        <v>4</v>
      </c>
      <c r="J10" s="59">
        <v>4</v>
      </c>
      <c r="K10" s="59">
        <v>4.2</v>
      </c>
      <c r="L10" s="59">
        <v>4</v>
      </c>
      <c r="M10" s="59">
        <v>5</v>
      </c>
      <c r="N10" s="59">
        <v>3</v>
      </c>
      <c r="O10" s="59">
        <v>4.5</v>
      </c>
      <c r="P10" s="72">
        <f t="shared" si="1"/>
        <v>78.2</v>
      </c>
      <c r="Q10" s="83">
        <f>RANK(P10,$P$10:$P$65526)</f>
        <v>7</v>
      </c>
      <c r="R10" s="84" t="str">
        <f t="shared" ref="R10:R22" si="4">VLOOKUP($P10,$AB$11:$AC$14,2,1)</f>
        <v>B</v>
      </c>
      <c r="S10" s="67">
        <f t="shared" si="2"/>
        <v>0.91</v>
      </c>
      <c r="T10" s="67">
        <f t="shared" si="3"/>
        <v>0.782</v>
      </c>
      <c r="U10" s="67">
        <f t="shared" ref="U10:U22" si="5">$AE$11</f>
        <v>0.6</v>
      </c>
      <c r="V10" s="67">
        <f t="shared" ref="V10:V22" si="6">$AE$12</f>
        <v>0.1499</v>
      </c>
      <c r="W10" s="67">
        <f t="shared" ref="W10:W22" si="7">$AE$13</f>
        <v>0.1499</v>
      </c>
      <c r="X10" s="67">
        <f t="shared" ref="X10:X22" si="8">$AE$14</f>
        <v>0.1</v>
      </c>
      <c r="Y10" s="12"/>
      <c r="Z10" s="107" t="s">
        <v>59</v>
      </c>
      <c r="AA10" s="108"/>
      <c r="AB10" s="109" t="s">
        <v>60</v>
      </c>
      <c r="AC10" s="110" t="s">
        <v>46</v>
      </c>
      <c r="AD10" s="111" t="s">
        <v>61</v>
      </c>
      <c r="AE10" s="112" t="s">
        <v>62</v>
      </c>
      <c r="AF10" s="113" t="s">
        <v>63</v>
      </c>
      <c r="AG10" s="135" t="s">
        <v>64</v>
      </c>
      <c r="AH10" s="136"/>
      <c r="AI10" s="137"/>
      <c r="AJ10" s="138" t="s">
        <v>65</v>
      </c>
      <c r="AK10" s="12"/>
    </row>
    <row r="11" ht="25.5" customHeight="1" spans="1:37">
      <c r="A11" s="60" t="s">
        <v>66</v>
      </c>
      <c r="B11" s="61">
        <v>9</v>
      </c>
      <c r="C11" s="61">
        <v>4</v>
      </c>
      <c r="D11" s="61">
        <v>19</v>
      </c>
      <c r="E11" s="61">
        <v>4.5</v>
      </c>
      <c r="F11" s="61">
        <v>9</v>
      </c>
      <c r="G11" s="61">
        <v>8</v>
      </c>
      <c r="H11" s="61">
        <v>4</v>
      </c>
      <c r="I11" s="61">
        <v>5</v>
      </c>
      <c r="J11" s="61">
        <v>5</v>
      </c>
      <c r="K11" s="61">
        <v>5</v>
      </c>
      <c r="L11" s="61">
        <v>5</v>
      </c>
      <c r="M11" s="61">
        <v>4</v>
      </c>
      <c r="N11" s="61">
        <v>5</v>
      </c>
      <c r="O11" s="61">
        <v>5</v>
      </c>
      <c r="P11" s="73">
        <f t="shared" si="1"/>
        <v>91.5</v>
      </c>
      <c r="Q11" s="83">
        <f t="shared" ref="Q11:Q21" si="9">RANK(P11,$P$10:$P$65526)</f>
        <v>2</v>
      </c>
      <c r="R11" s="85" t="str">
        <f t="shared" si="4"/>
        <v>A</v>
      </c>
      <c r="S11" s="65">
        <f t="shared" si="2"/>
        <v>0.91</v>
      </c>
      <c r="T11" s="65">
        <f t="shared" si="3"/>
        <v>0.915</v>
      </c>
      <c r="U11" s="65">
        <f t="shared" si="5"/>
        <v>0.6</v>
      </c>
      <c r="V11" s="65">
        <f t="shared" si="6"/>
        <v>0.1499</v>
      </c>
      <c r="W11" s="65">
        <f t="shared" si="7"/>
        <v>0.1499</v>
      </c>
      <c r="X11" s="65">
        <f t="shared" si="8"/>
        <v>0.1</v>
      </c>
      <c r="Y11" s="12"/>
      <c r="Z11" s="114">
        <f t="shared" ref="Z11:Z14" si="10">AB11</f>
        <v>0</v>
      </c>
      <c r="AA11" s="115">
        <f>AB12-0.011</f>
        <v>59.989</v>
      </c>
      <c r="AB11" s="116">
        <v>0</v>
      </c>
      <c r="AC11" s="117" t="s">
        <v>67</v>
      </c>
      <c r="AD11" s="118" t="s">
        <v>68</v>
      </c>
      <c r="AE11" s="119">
        <f>Z12/AC9</f>
        <v>0.6</v>
      </c>
      <c r="AF11" s="120" t="s">
        <v>69</v>
      </c>
      <c r="AG11" s="139">
        <v>0</v>
      </c>
      <c r="AH11" s="120" t="s">
        <v>70</v>
      </c>
      <c r="AI11" s="139">
        <f>AA11/AC9</f>
        <v>0.59989</v>
      </c>
      <c r="AJ11" s="140" t="s">
        <v>68</v>
      </c>
      <c r="AK11" s="12"/>
    </row>
    <row r="12" ht="25.5" customHeight="1" spans="1:37">
      <c r="A12" s="58" t="s">
        <v>71</v>
      </c>
      <c r="B12" s="59">
        <v>9</v>
      </c>
      <c r="C12" s="59">
        <v>5</v>
      </c>
      <c r="D12" s="59">
        <v>20</v>
      </c>
      <c r="E12" s="59">
        <v>5.5</v>
      </c>
      <c r="F12" s="59">
        <v>10</v>
      </c>
      <c r="G12" s="59">
        <v>4</v>
      </c>
      <c r="H12" s="59">
        <v>5</v>
      </c>
      <c r="I12" s="59">
        <v>4</v>
      </c>
      <c r="J12" s="59">
        <v>3</v>
      </c>
      <c r="K12" s="59">
        <v>2</v>
      </c>
      <c r="L12" s="59">
        <v>3</v>
      </c>
      <c r="M12" s="59">
        <v>2</v>
      </c>
      <c r="N12" s="59">
        <v>5</v>
      </c>
      <c r="O12" s="59">
        <v>3</v>
      </c>
      <c r="P12" s="72">
        <f t="shared" si="1"/>
        <v>80.5</v>
      </c>
      <c r="Q12" s="83">
        <f t="shared" si="9"/>
        <v>6</v>
      </c>
      <c r="R12" s="84" t="str">
        <f t="shared" si="4"/>
        <v>B</v>
      </c>
      <c r="S12" s="67">
        <f t="shared" si="2"/>
        <v>0.91</v>
      </c>
      <c r="T12" s="67">
        <f t="shared" si="3"/>
        <v>0.805</v>
      </c>
      <c r="U12" s="67">
        <f t="shared" si="5"/>
        <v>0.6</v>
      </c>
      <c r="V12" s="67">
        <f t="shared" si="6"/>
        <v>0.1499</v>
      </c>
      <c r="W12" s="67">
        <f t="shared" si="7"/>
        <v>0.1499</v>
      </c>
      <c r="X12" s="67">
        <f t="shared" si="8"/>
        <v>0.1</v>
      </c>
      <c r="Y12" s="12"/>
      <c r="Z12" s="121">
        <f t="shared" si="10"/>
        <v>60</v>
      </c>
      <c r="AA12" s="122">
        <f>AB13-0.01</f>
        <v>74.99</v>
      </c>
      <c r="AB12" s="116">
        <v>60</v>
      </c>
      <c r="AC12" s="123" t="s">
        <v>72</v>
      </c>
      <c r="AD12" s="124" t="s">
        <v>73</v>
      </c>
      <c r="AE12" s="125">
        <f>(AA12-Z12)/AC9</f>
        <v>0.1499</v>
      </c>
      <c r="AF12" s="126" t="s">
        <v>74</v>
      </c>
      <c r="AG12" s="141">
        <f>Z12/AC9</f>
        <v>0.6</v>
      </c>
      <c r="AH12" s="126" t="s">
        <v>70</v>
      </c>
      <c r="AI12" s="141">
        <f>AA12/AC9</f>
        <v>0.7499</v>
      </c>
      <c r="AJ12" s="142" t="s">
        <v>73</v>
      </c>
      <c r="AK12" s="12"/>
    </row>
    <row r="13" ht="25.5" customHeight="1" spans="1:37">
      <c r="A13" s="60" t="s">
        <v>75</v>
      </c>
      <c r="B13" s="61">
        <v>5</v>
      </c>
      <c r="C13" s="61">
        <v>3</v>
      </c>
      <c r="D13" s="61">
        <v>10</v>
      </c>
      <c r="E13" s="61">
        <v>4</v>
      </c>
      <c r="F13" s="61">
        <v>6</v>
      </c>
      <c r="G13" s="61">
        <v>2</v>
      </c>
      <c r="H13" s="61">
        <v>4</v>
      </c>
      <c r="I13" s="61">
        <v>2</v>
      </c>
      <c r="J13" s="61">
        <v>2</v>
      </c>
      <c r="K13" s="61">
        <v>3</v>
      </c>
      <c r="L13" s="61">
        <v>3</v>
      </c>
      <c r="M13" s="61">
        <v>4</v>
      </c>
      <c r="N13" s="61">
        <v>4</v>
      </c>
      <c r="O13" s="61">
        <v>3</v>
      </c>
      <c r="P13" s="73">
        <f t="shared" si="1"/>
        <v>55</v>
      </c>
      <c r="Q13" s="86">
        <f t="shared" si="9"/>
        <v>13</v>
      </c>
      <c r="R13" s="85" t="str">
        <f t="shared" si="4"/>
        <v>D</v>
      </c>
      <c r="S13" s="65">
        <f t="shared" si="2"/>
        <v>0.91</v>
      </c>
      <c r="T13" s="65">
        <f t="shared" si="3"/>
        <v>0.55</v>
      </c>
      <c r="U13" s="65">
        <f t="shared" si="5"/>
        <v>0.6</v>
      </c>
      <c r="V13" s="65">
        <f t="shared" si="6"/>
        <v>0.1499</v>
      </c>
      <c r="W13" s="65">
        <f t="shared" si="7"/>
        <v>0.1499</v>
      </c>
      <c r="X13" s="65">
        <f t="shared" si="8"/>
        <v>0.1</v>
      </c>
      <c r="Y13" s="12"/>
      <c r="Z13" s="114">
        <f t="shared" si="10"/>
        <v>75</v>
      </c>
      <c r="AA13" s="115">
        <f>AB14-0.01</f>
        <v>89.99</v>
      </c>
      <c r="AB13" s="116">
        <v>75</v>
      </c>
      <c r="AC13" s="117" t="s">
        <v>76</v>
      </c>
      <c r="AD13" s="118" t="s">
        <v>77</v>
      </c>
      <c r="AE13" s="119">
        <f>(AA13-Z13)/AC9</f>
        <v>0.1499</v>
      </c>
      <c r="AF13" s="120" t="s">
        <v>78</v>
      </c>
      <c r="AG13" s="139">
        <f>Z13/AC9</f>
        <v>0.75</v>
      </c>
      <c r="AH13" s="120" t="s">
        <v>70</v>
      </c>
      <c r="AI13" s="139">
        <f>AA13/AC9</f>
        <v>0.8999</v>
      </c>
      <c r="AJ13" s="140" t="s">
        <v>77</v>
      </c>
      <c r="AK13" s="12"/>
    </row>
    <row r="14" ht="25.5" customHeight="1" spans="1:37">
      <c r="A14" s="58" t="s">
        <v>79</v>
      </c>
      <c r="B14" s="59">
        <v>8</v>
      </c>
      <c r="C14" s="59">
        <v>5</v>
      </c>
      <c r="D14" s="59">
        <v>12</v>
      </c>
      <c r="E14" s="59">
        <v>4</v>
      </c>
      <c r="F14" s="59">
        <v>5</v>
      </c>
      <c r="G14" s="59">
        <v>6</v>
      </c>
      <c r="H14" s="59">
        <v>5</v>
      </c>
      <c r="I14" s="59">
        <v>4</v>
      </c>
      <c r="J14" s="59">
        <v>3</v>
      </c>
      <c r="K14" s="59">
        <v>3</v>
      </c>
      <c r="L14" s="59">
        <v>3</v>
      </c>
      <c r="M14" s="59">
        <v>2</v>
      </c>
      <c r="N14" s="59">
        <v>3</v>
      </c>
      <c r="O14" s="59">
        <v>4</v>
      </c>
      <c r="P14" s="72">
        <f t="shared" si="1"/>
        <v>67</v>
      </c>
      <c r="Q14" s="83">
        <f t="shared" si="9"/>
        <v>10</v>
      </c>
      <c r="R14" s="84" t="str">
        <f t="shared" si="4"/>
        <v>C</v>
      </c>
      <c r="S14" s="67">
        <f t="shared" si="2"/>
        <v>0.91</v>
      </c>
      <c r="T14" s="67">
        <f t="shared" si="3"/>
        <v>0.67</v>
      </c>
      <c r="U14" s="67">
        <f t="shared" si="5"/>
        <v>0.6</v>
      </c>
      <c r="V14" s="67">
        <f t="shared" si="6"/>
        <v>0.1499</v>
      </c>
      <c r="W14" s="67">
        <f t="shared" si="7"/>
        <v>0.1499</v>
      </c>
      <c r="X14" s="67">
        <f t="shared" si="8"/>
        <v>0.1</v>
      </c>
      <c r="Y14" s="12"/>
      <c r="Z14" s="127">
        <f t="shared" si="10"/>
        <v>90</v>
      </c>
      <c r="AA14" s="128">
        <f>AC9</f>
        <v>100</v>
      </c>
      <c r="AB14" s="129">
        <v>90</v>
      </c>
      <c r="AC14" s="128" t="s">
        <v>80</v>
      </c>
      <c r="AD14" s="130" t="s">
        <v>81</v>
      </c>
      <c r="AE14" s="131">
        <f>(AA14-Z14)/AC9</f>
        <v>0.1</v>
      </c>
      <c r="AF14" s="132" t="s">
        <v>82</v>
      </c>
      <c r="AG14" s="143">
        <f>Z14/AC9</f>
        <v>0.9</v>
      </c>
      <c r="AH14" s="132" t="s">
        <v>70</v>
      </c>
      <c r="AI14" s="143">
        <f>AA14/AC9</f>
        <v>1</v>
      </c>
      <c r="AJ14" s="144" t="s">
        <v>81</v>
      </c>
      <c r="AK14" s="12"/>
    </row>
    <row r="15" ht="27.75" customHeight="1" spans="1:37">
      <c r="A15" s="60" t="s">
        <v>83</v>
      </c>
      <c r="B15" s="61">
        <v>8</v>
      </c>
      <c r="C15" s="61">
        <v>5</v>
      </c>
      <c r="D15" s="61">
        <v>12</v>
      </c>
      <c r="E15" s="61">
        <v>4</v>
      </c>
      <c r="F15" s="61">
        <v>5</v>
      </c>
      <c r="G15" s="61">
        <v>3</v>
      </c>
      <c r="H15" s="61">
        <v>5</v>
      </c>
      <c r="I15" s="61">
        <v>4</v>
      </c>
      <c r="J15" s="61">
        <v>3</v>
      </c>
      <c r="K15" s="61">
        <v>3</v>
      </c>
      <c r="L15" s="61">
        <v>3</v>
      </c>
      <c r="M15" s="61">
        <v>2</v>
      </c>
      <c r="N15" s="61">
        <v>3</v>
      </c>
      <c r="O15" s="61">
        <v>4</v>
      </c>
      <c r="P15" s="73">
        <f t="shared" si="1"/>
        <v>64</v>
      </c>
      <c r="Q15" s="86">
        <f t="shared" si="9"/>
        <v>12</v>
      </c>
      <c r="R15" s="85" t="str">
        <f t="shared" si="4"/>
        <v>C</v>
      </c>
      <c r="S15" s="65">
        <f t="shared" si="2"/>
        <v>0.91</v>
      </c>
      <c r="T15" s="65">
        <f t="shared" si="3"/>
        <v>0.64</v>
      </c>
      <c r="U15" s="65">
        <f t="shared" si="5"/>
        <v>0.6</v>
      </c>
      <c r="V15" s="65">
        <f t="shared" si="6"/>
        <v>0.1499</v>
      </c>
      <c r="W15" s="65">
        <f t="shared" si="7"/>
        <v>0.1499</v>
      </c>
      <c r="X15" s="65">
        <f t="shared" si="8"/>
        <v>0.1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27.75" customHeight="1" spans="1:37">
      <c r="A16" s="58" t="s">
        <v>84</v>
      </c>
      <c r="B16" s="59">
        <v>9</v>
      </c>
      <c r="C16" s="59">
        <v>5</v>
      </c>
      <c r="D16" s="59">
        <v>19</v>
      </c>
      <c r="E16" s="59">
        <v>4.5</v>
      </c>
      <c r="F16" s="59">
        <v>10</v>
      </c>
      <c r="G16" s="59">
        <v>8</v>
      </c>
      <c r="H16" s="59">
        <v>4</v>
      </c>
      <c r="I16" s="59">
        <v>5</v>
      </c>
      <c r="J16" s="59">
        <v>5</v>
      </c>
      <c r="K16" s="59">
        <v>5</v>
      </c>
      <c r="L16" s="59">
        <v>5</v>
      </c>
      <c r="M16" s="59">
        <v>4</v>
      </c>
      <c r="N16" s="59">
        <v>5</v>
      </c>
      <c r="O16" s="59">
        <v>5</v>
      </c>
      <c r="P16" s="72">
        <f t="shared" si="1"/>
        <v>93.5</v>
      </c>
      <c r="Q16" s="83">
        <f t="shared" si="9"/>
        <v>1</v>
      </c>
      <c r="R16" s="84" t="str">
        <f t="shared" si="4"/>
        <v>A</v>
      </c>
      <c r="S16" s="67">
        <f t="shared" si="2"/>
        <v>0.91</v>
      </c>
      <c r="T16" s="67">
        <f t="shared" si="3"/>
        <v>0.935</v>
      </c>
      <c r="U16" s="67">
        <f t="shared" si="5"/>
        <v>0.6</v>
      </c>
      <c r="V16" s="67">
        <f t="shared" si="6"/>
        <v>0.1499</v>
      </c>
      <c r="W16" s="67">
        <f t="shared" si="7"/>
        <v>0.1499</v>
      </c>
      <c r="X16" s="67">
        <f t="shared" si="8"/>
        <v>0.1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ht="27.75" customHeight="1" spans="1:37">
      <c r="A17" s="60" t="s">
        <v>85</v>
      </c>
      <c r="B17" s="61">
        <v>8</v>
      </c>
      <c r="C17" s="61">
        <v>5</v>
      </c>
      <c r="D17" s="61">
        <v>12</v>
      </c>
      <c r="E17" s="61">
        <v>4</v>
      </c>
      <c r="F17" s="61">
        <v>5</v>
      </c>
      <c r="G17" s="61">
        <v>6</v>
      </c>
      <c r="H17" s="61">
        <v>5</v>
      </c>
      <c r="I17" s="61">
        <v>4</v>
      </c>
      <c r="J17" s="61">
        <v>3</v>
      </c>
      <c r="K17" s="61">
        <v>3</v>
      </c>
      <c r="L17" s="61">
        <v>3</v>
      </c>
      <c r="M17" s="61">
        <v>2</v>
      </c>
      <c r="N17" s="61">
        <v>3</v>
      </c>
      <c r="O17" s="61">
        <v>4</v>
      </c>
      <c r="P17" s="73">
        <f t="shared" si="1"/>
        <v>67</v>
      </c>
      <c r="Q17" s="86">
        <f t="shared" si="9"/>
        <v>10</v>
      </c>
      <c r="R17" s="85" t="str">
        <f t="shared" si="4"/>
        <v>C</v>
      </c>
      <c r="S17" s="65">
        <f t="shared" si="2"/>
        <v>0.91</v>
      </c>
      <c r="T17" s="65">
        <f t="shared" si="3"/>
        <v>0.67</v>
      </c>
      <c r="U17" s="65">
        <f t="shared" si="5"/>
        <v>0.6</v>
      </c>
      <c r="V17" s="65">
        <f t="shared" si="6"/>
        <v>0.1499</v>
      </c>
      <c r="W17" s="65">
        <f t="shared" si="7"/>
        <v>0.1499</v>
      </c>
      <c r="X17" s="65">
        <f t="shared" si="8"/>
        <v>0.1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ht="27.75" customHeight="1" spans="1:37">
      <c r="A18" s="58" t="s">
        <v>86</v>
      </c>
      <c r="B18" s="59">
        <v>8</v>
      </c>
      <c r="C18" s="59">
        <v>4</v>
      </c>
      <c r="D18" s="59">
        <v>16</v>
      </c>
      <c r="E18" s="59">
        <v>4.5</v>
      </c>
      <c r="F18" s="59">
        <v>7</v>
      </c>
      <c r="G18" s="59">
        <v>5</v>
      </c>
      <c r="H18" s="59">
        <v>5</v>
      </c>
      <c r="I18" s="59">
        <v>4</v>
      </c>
      <c r="J18" s="59">
        <v>5</v>
      </c>
      <c r="K18" s="59">
        <v>4.2</v>
      </c>
      <c r="L18" s="59">
        <v>4</v>
      </c>
      <c r="M18" s="59">
        <v>3</v>
      </c>
      <c r="N18" s="59">
        <v>3</v>
      </c>
      <c r="O18" s="59">
        <v>4.5</v>
      </c>
      <c r="P18" s="72">
        <f t="shared" si="1"/>
        <v>77.2</v>
      </c>
      <c r="Q18" s="83">
        <f t="shared" si="9"/>
        <v>9</v>
      </c>
      <c r="R18" s="84" t="str">
        <f t="shared" si="4"/>
        <v>B</v>
      </c>
      <c r="S18" s="67">
        <f t="shared" si="2"/>
        <v>0.91</v>
      </c>
      <c r="T18" s="67">
        <f t="shared" si="3"/>
        <v>0.772</v>
      </c>
      <c r="U18" s="67">
        <f t="shared" si="5"/>
        <v>0.6</v>
      </c>
      <c r="V18" s="67">
        <f t="shared" si="6"/>
        <v>0.1499</v>
      </c>
      <c r="W18" s="67">
        <f t="shared" si="7"/>
        <v>0.1499</v>
      </c>
      <c r="X18" s="67">
        <f t="shared" si="8"/>
        <v>0.1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ht="27.75" customHeight="1" spans="1:37">
      <c r="A19" s="60" t="s">
        <v>87</v>
      </c>
      <c r="B19" s="61">
        <v>9</v>
      </c>
      <c r="C19" s="61">
        <v>4</v>
      </c>
      <c r="D19" s="61">
        <v>19</v>
      </c>
      <c r="E19" s="61">
        <v>4.5</v>
      </c>
      <c r="F19" s="61">
        <v>9</v>
      </c>
      <c r="G19" s="61">
        <v>8</v>
      </c>
      <c r="H19" s="61">
        <v>4.5</v>
      </c>
      <c r="I19" s="61">
        <v>5</v>
      </c>
      <c r="J19" s="61">
        <v>5</v>
      </c>
      <c r="K19" s="61">
        <v>5</v>
      </c>
      <c r="L19" s="61">
        <v>4</v>
      </c>
      <c r="M19" s="61">
        <v>4</v>
      </c>
      <c r="N19" s="61">
        <v>4</v>
      </c>
      <c r="O19" s="61">
        <v>5</v>
      </c>
      <c r="P19" s="73">
        <f t="shared" si="1"/>
        <v>90</v>
      </c>
      <c r="Q19" s="86">
        <f t="shared" si="9"/>
        <v>3</v>
      </c>
      <c r="R19" s="85" t="str">
        <f t="shared" si="4"/>
        <v>A</v>
      </c>
      <c r="S19" s="65">
        <f t="shared" si="2"/>
        <v>0.91</v>
      </c>
      <c r="T19" s="65">
        <f t="shared" si="3"/>
        <v>0.9</v>
      </c>
      <c r="U19" s="65">
        <f t="shared" si="5"/>
        <v>0.6</v>
      </c>
      <c r="V19" s="65">
        <f t="shared" si="6"/>
        <v>0.1499</v>
      </c>
      <c r="W19" s="65">
        <f t="shared" si="7"/>
        <v>0.1499</v>
      </c>
      <c r="X19" s="65">
        <f t="shared" si="8"/>
        <v>0.1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ht="27.75" customHeight="1" spans="1:37">
      <c r="A20" s="58" t="s">
        <v>88</v>
      </c>
      <c r="B20" s="59">
        <v>8</v>
      </c>
      <c r="C20" s="59">
        <v>4</v>
      </c>
      <c r="D20" s="59">
        <v>15</v>
      </c>
      <c r="E20" s="59">
        <v>4.5</v>
      </c>
      <c r="F20" s="59">
        <v>8</v>
      </c>
      <c r="G20" s="59">
        <v>8</v>
      </c>
      <c r="H20" s="59">
        <v>4</v>
      </c>
      <c r="I20" s="59">
        <v>5</v>
      </c>
      <c r="J20" s="59">
        <v>4</v>
      </c>
      <c r="K20" s="59">
        <v>5</v>
      </c>
      <c r="L20" s="59">
        <v>5</v>
      </c>
      <c r="M20" s="59">
        <v>4</v>
      </c>
      <c r="N20" s="59">
        <v>5</v>
      </c>
      <c r="O20" s="59">
        <v>4</v>
      </c>
      <c r="P20" s="72">
        <f t="shared" si="1"/>
        <v>83.5</v>
      </c>
      <c r="Q20" s="83">
        <f t="shared" si="9"/>
        <v>4</v>
      </c>
      <c r="R20" s="84" t="str">
        <f t="shared" si="4"/>
        <v>B</v>
      </c>
      <c r="S20" s="67">
        <f t="shared" si="2"/>
        <v>0.91</v>
      </c>
      <c r="T20" s="67">
        <f t="shared" si="3"/>
        <v>0.835</v>
      </c>
      <c r="U20" s="67">
        <f t="shared" si="5"/>
        <v>0.6</v>
      </c>
      <c r="V20" s="67">
        <f t="shared" si="6"/>
        <v>0.1499</v>
      </c>
      <c r="W20" s="67">
        <f t="shared" si="7"/>
        <v>0.1499</v>
      </c>
      <c r="X20" s="67">
        <f t="shared" si="8"/>
        <v>0.1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ht="27.75" customHeight="1" spans="1:37">
      <c r="A21" s="60" t="s">
        <v>89</v>
      </c>
      <c r="B21" s="61">
        <v>9</v>
      </c>
      <c r="C21" s="61">
        <v>4</v>
      </c>
      <c r="D21" s="61">
        <v>18</v>
      </c>
      <c r="E21" s="61">
        <v>4.5</v>
      </c>
      <c r="F21" s="61">
        <v>7</v>
      </c>
      <c r="G21" s="61">
        <v>5</v>
      </c>
      <c r="H21" s="61">
        <v>5</v>
      </c>
      <c r="I21" s="61">
        <v>4</v>
      </c>
      <c r="J21" s="61">
        <v>4</v>
      </c>
      <c r="K21" s="61">
        <v>4.2</v>
      </c>
      <c r="L21" s="61">
        <v>4</v>
      </c>
      <c r="M21" s="61">
        <v>5</v>
      </c>
      <c r="N21" s="61">
        <v>3</v>
      </c>
      <c r="O21" s="61">
        <v>4.5</v>
      </c>
      <c r="P21" s="73">
        <f t="shared" si="1"/>
        <v>81.2</v>
      </c>
      <c r="Q21" s="86">
        <f t="shared" si="9"/>
        <v>5</v>
      </c>
      <c r="R21" s="85" t="str">
        <f t="shared" si="4"/>
        <v>B</v>
      </c>
      <c r="S21" s="65">
        <f t="shared" ref="S21:S28" si="11">$P$9/$AC$9</f>
        <v>0.91</v>
      </c>
      <c r="T21" s="65">
        <f t="shared" ref="T21:T28" si="12">P21/$AC$9</f>
        <v>0.812</v>
      </c>
      <c r="U21" s="65">
        <f t="shared" si="5"/>
        <v>0.6</v>
      </c>
      <c r="V21" s="65">
        <f t="shared" si="6"/>
        <v>0.1499</v>
      </c>
      <c r="W21" s="65">
        <f t="shared" si="7"/>
        <v>0.1499</v>
      </c>
      <c r="X21" s="65">
        <f t="shared" si="8"/>
        <v>0.1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ht="27.75" customHeight="1" spans="1:37">
      <c r="A22" s="62" t="s">
        <v>90</v>
      </c>
      <c r="B22" s="63">
        <f>AVERAGE(B10:B21)</f>
        <v>8.16666666666667</v>
      </c>
      <c r="C22" s="63">
        <f t="shared" ref="C22:P22" si="13">AVERAGE(C10:C21)</f>
        <v>4.33333333333333</v>
      </c>
      <c r="D22" s="63">
        <f t="shared" si="13"/>
        <v>15.6666666666667</v>
      </c>
      <c r="E22" s="63">
        <f t="shared" si="13"/>
        <v>4.41666666666667</v>
      </c>
      <c r="F22" s="63">
        <f t="shared" si="13"/>
        <v>7.33333333333333</v>
      </c>
      <c r="G22" s="63">
        <f t="shared" si="13"/>
        <v>5.66666666666667</v>
      </c>
      <c r="H22" s="63">
        <f t="shared" si="13"/>
        <v>4.625</v>
      </c>
      <c r="I22" s="63">
        <f t="shared" si="13"/>
        <v>4.16666666666667</v>
      </c>
      <c r="J22" s="63">
        <f t="shared" si="13"/>
        <v>3.83333333333333</v>
      </c>
      <c r="K22" s="63">
        <f t="shared" si="13"/>
        <v>3.88333333333333</v>
      </c>
      <c r="L22" s="63">
        <f t="shared" si="13"/>
        <v>3.83333333333333</v>
      </c>
      <c r="M22" s="63">
        <f t="shared" si="13"/>
        <v>3.41666666666667</v>
      </c>
      <c r="N22" s="63">
        <f t="shared" si="13"/>
        <v>3.83333333333333</v>
      </c>
      <c r="O22" s="63">
        <f t="shared" si="13"/>
        <v>4.20833333333333</v>
      </c>
      <c r="P22" s="74">
        <f t="shared" si="13"/>
        <v>77.3833333333333</v>
      </c>
      <c r="Q22" s="87"/>
      <c r="R22" s="88" t="str">
        <f t="shared" si="4"/>
        <v>B</v>
      </c>
      <c r="S22" s="76">
        <f t="shared" si="11"/>
        <v>0.91</v>
      </c>
      <c r="T22" s="76">
        <f t="shared" si="12"/>
        <v>0.773833333333333</v>
      </c>
      <c r="U22" s="76">
        <f t="shared" si="5"/>
        <v>0.6</v>
      </c>
      <c r="V22" s="76">
        <f t="shared" si="6"/>
        <v>0.1499</v>
      </c>
      <c r="W22" s="76">
        <f t="shared" si="7"/>
        <v>0.1499</v>
      </c>
      <c r="X22" s="76">
        <f t="shared" si="8"/>
        <v>0.1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ht="27.75" customHeight="1" spans="1:37">
      <c r="A23" s="64" t="s">
        <v>91</v>
      </c>
      <c r="B23" s="65">
        <f t="shared" ref="B23:O23" si="14">B9/(B7*100)</f>
        <v>0.95</v>
      </c>
      <c r="C23" s="65">
        <f t="shared" si="14"/>
        <v>0.9</v>
      </c>
      <c r="D23" s="65">
        <f t="shared" si="14"/>
        <v>0.9</v>
      </c>
      <c r="E23" s="65">
        <f t="shared" si="14"/>
        <v>0.9</v>
      </c>
      <c r="F23" s="65">
        <f t="shared" si="14"/>
        <v>0.9</v>
      </c>
      <c r="G23" s="65">
        <f t="shared" si="14"/>
        <v>0.85</v>
      </c>
      <c r="H23" s="65">
        <f t="shared" si="14"/>
        <v>0.8</v>
      </c>
      <c r="I23" s="65">
        <f t="shared" si="14"/>
        <v>0.9</v>
      </c>
      <c r="J23" s="65">
        <f t="shared" si="14"/>
        <v>0.96</v>
      </c>
      <c r="K23" s="65">
        <f t="shared" si="14"/>
        <v>0.96</v>
      </c>
      <c r="L23" s="65">
        <f t="shared" si="14"/>
        <v>0.96</v>
      </c>
      <c r="M23" s="65">
        <f t="shared" si="14"/>
        <v>0.96</v>
      </c>
      <c r="N23" s="65">
        <f t="shared" si="14"/>
        <v>0.9</v>
      </c>
      <c r="O23" s="65">
        <f t="shared" si="14"/>
        <v>0.96</v>
      </c>
      <c r="P23" s="75">
        <f>P9/AC9</f>
        <v>0.91</v>
      </c>
      <c r="Q23" s="89"/>
      <c r="R23" s="89"/>
      <c r="S23" s="89"/>
      <c r="T23" s="89"/>
      <c r="U23" s="89"/>
      <c r="V23" s="89"/>
      <c r="W23" s="89"/>
      <c r="X23" s="89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ht="27.75" customHeight="1" spans="1:37">
      <c r="A24" s="66" t="s">
        <v>48</v>
      </c>
      <c r="B24" s="67">
        <f>B22/(B7*100)</f>
        <v>0.816666666666667</v>
      </c>
      <c r="C24" s="67">
        <f t="shared" ref="C24:O24" si="15">C22/(C7*100)</f>
        <v>0.866666666666667</v>
      </c>
      <c r="D24" s="67">
        <f t="shared" si="15"/>
        <v>0.783333333333333</v>
      </c>
      <c r="E24" s="67">
        <f t="shared" si="15"/>
        <v>0.883333333333333</v>
      </c>
      <c r="F24" s="67">
        <f t="shared" si="15"/>
        <v>0.733333333333333</v>
      </c>
      <c r="G24" s="67">
        <f t="shared" si="15"/>
        <v>0.566666666666667</v>
      </c>
      <c r="H24" s="67">
        <f t="shared" si="15"/>
        <v>0.925</v>
      </c>
      <c r="I24" s="67">
        <f t="shared" si="15"/>
        <v>0.833333333333333</v>
      </c>
      <c r="J24" s="67">
        <f t="shared" si="15"/>
        <v>0.766666666666667</v>
      </c>
      <c r="K24" s="67">
        <f t="shared" si="15"/>
        <v>0.776666666666667</v>
      </c>
      <c r="L24" s="67">
        <f t="shared" si="15"/>
        <v>0.766666666666667</v>
      </c>
      <c r="M24" s="67">
        <f t="shared" si="15"/>
        <v>0.683333333333333</v>
      </c>
      <c r="N24" s="67">
        <f t="shared" si="15"/>
        <v>0.766666666666667</v>
      </c>
      <c r="O24" s="67">
        <f t="shared" si="15"/>
        <v>0.841666666666667</v>
      </c>
      <c r="P24" s="76">
        <f>P22/AC9</f>
        <v>0.773833333333333</v>
      </c>
      <c r="Q24" s="89"/>
      <c r="R24" s="89"/>
      <c r="S24" s="89"/>
      <c r="T24" s="89"/>
      <c r="U24" s="89"/>
      <c r="V24" s="89"/>
      <c r="W24" s="89"/>
      <c r="X24" s="89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ht="27.75" customHeight="1" spans="1:37">
      <c r="A25" s="64" t="s">
        <v>49</v>
      </c>
      <c r="B25" s="65">
        <f>$AE$11</f>
        <v>0.6</v>
      </c>
      <c r="C25" s="65">
        <f t="shared" ref="B25:P25" si="16">$AE$11</f>
        <v>0.6</v>
      </c>
      <c r="D25" s="65">
        <f t="shared" si="16"/>
        <v>0.6</v>
      </c>
      <c r="E25" s="65">
        <f t="shared" si="16"/>
        <v>0.6</v>
      </c>
      <c r="F25" s="65">
        <f t="shared" si="16"/>
        <v>0.6</v>
      </c>
      <c r="G25" s="65">
        <f t="shared" si="16"/>
        <v>0.6</v>
      </c>
      <c r="H25" s="65">
        <f t="shared" si="16"/>
        <v>0.6</v>
      </c>
      <c r="I25" s="65">
        <f t="shared" si="16"/>
        <v>0.6</v>
      </c>
      <c r="J25" s="65">
        <f t="shared" si="16"/>
        <v>0.6</v>
      </c>
      <c r="K25" s="65">
        <f t="shared" si="16"/>
        <v>0.6</v>
      </c>
      <c r="L25" s="65">
        <f t="shared" si="16"/>
        <v>0.6</v>
      </c>
      <c r="M25" s="65">
        <f t="shared" si="16"/>
        <v>0.6</v>
      </c>
      <c r="N25" s="65">
        <f t="shared" si="16"/>
        <v>0.6</v>
      </c>
      <c r="O25" s="65">
        <f t="shared" si="16"/>
        <v>0.6</v>
      </c>
      <c r="P25" s="75">
        <f t="shared" si="16"/>
        <v>0.6</v>
      </c>
      <c r="Q25" s="89"/>
      <c r="R25" s="89"/>
      <c r="S25" s="89"/>
      <c r="T25" s="89"/>
      <c r="U25" s="89"/>
      <c r="V25" s="89"/>
      <c r="W25" s="89"/>
      <c r="X25" s="89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ht="27.75" customHeight="1" spans="1:37">
      <c r="A26" s="66" t="s">
        <v>50</v>
      </c>
      <c r="B26" s="67">
        <f>$AE$12</f>
        <v>0.1499</v>
      </c>
      <c r="C26" s="67">
        <f t="shared" ref="B26:P26" si="17">$AE$12</f>
        <v>0.1499</v>
      </c>
      <c r="D26" s="67">
        <f t="shared" si="17"/>
        <v>0.1499</v>
      </c>
      <c r="E26" s="67">
        <f t="shared" si="17"/>
        <v>0.1499</v>
      </c>
      <c r="F26" s="67">
        <f t="shared" si="17"/>
        <v>0.1499</v>
      </c>
      <c r="G26" s="67">
        <f t="shared" si="17"/>
        <v>0.1499</v>
      </c>
      <c r="H26" s="67">
        <f t="shared" si="17"/>
        <v>0.1499</v>
      </c>
      <c r="I26" s="67">
        <f t="shared" si="17"/>
        <v>0.1499</v>
      </c>
      <c r="J26" s="67">
        <f t="shared" si="17"/>
        <v>0.1499</v>
      </c>
      <c r="K26" s="67">
        <f t="shared" si="17"/>
        <v>0.1499</v>
      </c>
      <c r="L26" s="67">
        <f t="shared" si="17"/>
        <v>0.1499</v>
      </c>
      <c r="M26" s="67">
        <f t="shared" si="17"/>
        <v>0.1499</v>
      </c>
      <c r="N26" s="67">
        <f t="shared" si="17"/>
        <v>0.1499</v>
      </c>
      <c r="O26" s="67">
        <f t="shared" si="17"/>
        <v>0.1499</v>
      </c>
      <c r="P26" s="76">
        <f t="shared" si="17"/>
        <v>0.1499</v>
      </c>
      <c r="Q26" s="89"/>
      <c r="R26" s="89"/>
      <c r="S26" s="89"/>
      <c r="T26" s="89"/>
      <c r="U26" s="89"/>
      <c r="V26" s="89"/>
      <c r="W26" s="89"/>
      <c r="X26" s="89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ht="27.75" customHeight="1" spans="1:37">
      <c r="A27" s="64" t="s">
        <v>51</v>
      </c>
      <c r="B27" s="65">
        <f t="shared" ref="B27:P27" si="18">$AE$13</f>
        <v>0.1499</v>
      </c>
      <c r="C27" s="65">
        <f t="shared" si="18"/>
        <v>0.1499</v>
      </c>
      <c r="D27" s="65">
        <f t="shared" si="18"/>
        <v>0.1499</v>
      </c>
      <c r="E27" s="65">
        <f t="shared" si="18"/>
        <v>0.1499</v>
      </c>
      <c r="F27" s="65">
        <f t="shared" si="18"/>
        <v>0.1499</v>
      </c>
      <c r="G27" s="65">
        <f t="shared" si="18"/>
        <v>0.1499</v>
      </c>
      <c r="H27" s="65">
        <f t="shared" si="18"/>
        <v>0.1499</v>
      </c>
      <c r="I27" s="65">
        <f t="shared" si="18"/>
        <v>0.1499</v>
      </c>
      <c r="J27" s="65">
        <f t="shared" si="18"/>
        <v>0.1499</v>
      </c>
      <c r="K27" s="65">
        <f t="shared" si="18"/>
        <v>0.1499</v>
      </c>
      <c r="L27" s="65">
        <f t="shared" si="18"/>
        <v>0.1499</v>
      </c>
      <c r="M27" s="65">
        <f t="shared" si="18"/>
        <v>0.1499</v>
      </c>
      <c r="N27" s="65">
        <f t="shared" si="18"/>
        <v>0.1499</v>
      </c>
      <c r="O27" s="65">
        <f t="shared" si="18"/>
        <v>0.1499</v>
      </c>
      <c r="P27" s="75">
        <f t="shared" si="18"/>
        <v>0.1499</v>
      </c>
      <c r="Q27" s="89"/>
      <c r="R27" s="89"/>
      <c r="S27" s="89"/>
      <c r="T27" s="89"/>
      <c r="U27" s="89"/>
      <c r="V27" s="89"/>
      <c r="W27" s="89"/>
      <c r="X27" s="89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ht="27.75" customHeight="1" spans="1:37">
      <c r="A28" s="66" t="s">
        <v>52</v>
      </c>
      <c r="B28" s="67">
        <f t="shared" ref="B28:P28" si="19">$AE$14</f>
        <v>0.1</v>
      </c>
      <c r="C28" s="67">
        <f t="shared" si="19"/>
        <v>0.1</v>
      </c>
      <c r="D28" s="67">
        <f t="shared" si="19"/>
        <v>0.1</v>
      </c>
      <c r="E28" s="67">
        <f t="shared" si="19"/>
        <v>0.1</v>
      </c>
      <c r="F28" s="67">
        <f t="shared" si="19"/>
        <v>0.1</v>
      </c>
      <c r="G28" s="67">
        <f t="shared" si="19"/>
        <v>0.1</v>
      </c>
      <c r="H28" s="67">
        <f t="shared" si="19"/>
        <v>0.1</v>
      </c>
      <c r="I28" s="67">
        <f t="shared" si="19"/>
        <v>0.1</v>
      </c>
      <c r="J28" s="67">
        <f t="shared" si="19"/>
        <v>0.1</v>
      </c>
      <c r="K28" s="67">
        <f t="shared" si="19"/>
        <v>0.1</v>
      </c>
      <c r="L28" s="67">
        <f t="shared" si="19"/>
        <v>0.1</v>
      </c>
      <c r="M28" s="67">
        <f t="shared" si="19"/>
        <v>0.1</v>
      </c>
      <c r="N28" s="67">
        <f t="shared" si="19"/>
        <v>0.1</v>
      </c>
      <c r="O28" s="67">
        <f t="shared" si="19"/>
        <v>0.1</v>
      </c>
      <c r="P28" s="76">
        <f t="shared" si="19"/>
        <v>0.1</v>
      </c>
      <c r="Q28" s="89"/>
      <c r="R28" s="89"/>
      <c r="S28" s="89"/>
      <c r="T28" s="89"/>
      <c r="U28" s="89"/>
      <c r="V28" s="89"/>
      <c r="W28" s="89"/>
      <c r="X28" s="89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ht="18" customHeight="1" spans="1:3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ht="22" customHeight="1" spans="1:37">
      <c r="A30" s="12"/>
      <c r="B30" s="12"/>
      <c r="C30" s="12"/>
      <c r="D30" s="12"/>
      <c r="E30" s="12"/>
      <c r="F30" s="12"/>
      <c r="G30" s="12"/>
      <c r="H30" s="12"/>
      <c r="I30" s="12"/>
      <c r="J30" s="15"/>
      <c r="K30" s="15"/>
      <c r="L30" s="15"/>
      <c r="M30" s="15"/>
      <c r="N30" s="12"/>
      <c r="O30" s="12"/>
      <c r="P30" s="12"/>
      <c r="Q30" s="12"/>
      <c r="R30" s="90"/>
      <c r="S30" s="90"/>
      <c r="T30" s="90"/>
      <c r="U30" s="90"/>
      <c r="V30" s="90"/>
      <c r="W30" s="90"/>
      <c r="X30" s="90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ht="20" customHeight="1" spans="1:37">
      <c r="A31" s="12"/>
      <c r="B31" s="12"/>
      <c r="C31" s="12"/>
      <c r="D31" s="12"/>
      <c r="E31" s="12"/>
      <c r="F31" s="12"/>
      <c r="G31" s="12"/>
      <c r="H31" s="12"/>
      <c r="I31" s="12"/>
      <c r="J31" s="15"/>
      <c r="K31" s="15"/>
      <c r="L31" s="15"/>
      <c r="M31" s="15"/>
      <c r="N31" s="20"/>
      <c r="O31" s="20"/>
      <c r="P31" s="20"/>
      <c r="Q31" s="20"/>
      <c r="R31" s="90"/>
      <c r="S31" s="90"/>
      <c r="T31" s="90"/>
      <c r="U31" s="90"/>
      <c r="V31" s="90"/>
      <c r="W31" s="90"/>
      <c r="X31" s="90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ht="27.75" customHeight="1" spans="1:3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ht="13" customHeight="1"/>
  </sheetData>
  <mergeCells count="13">
    <mergeCell ref="A1:K1"/>
    <mergeCell ref="A2:R2"/>
    <mergeCell ref="A3:R3"/>
    <mergeCell ref="Z8:AD8"/>
    <mergeCell ref="AE8:AJ8"/>
    <mergeCell ref="Z9:AB9"/>
    <mergeCell ref="AE9:AJ9"/>
    <mergeCell ref="Z10:AA10"/>
    <mergeCell ref="AG10:AI10"/>
    <mergeCell ref="J30:M31"/>
    <mergeCell ref="T1:AD3"/>
    <mergeCell ref="Z5:AJ7"/>
    <mergeCell ref="R30:X31"/>
  </mergeCells>
  <conditionalFormatting sqref="Q10:Q22">
    <cfRule type="cellIs" dxfId="0" priority="1" stopIfTrue="1" operator="between">
      <formula>1</formula>
      <formula>3</formula>
    </cfRule>
  </conditionalFormatting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>
    <oddFooter>&amp;L版权所有：北京未名潮管理顾问有限公司何建湘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52"/>
  <sheetViews>
    <sheetView showGridLines="0" tabSelected="1" workbookViewId="0">
      <selection activeCell="A2" sqref="A2:R2"/>
    </sheetView>
  </sheetViews>
  <sheetFormatPr defaultColWidth="9" defaultRowHeight="13.5"/>
  <cols>
    <col min="1" max="1" width="12" style="21" customWidth="1"/>
    <col min="2" max="2" width="13.6333333333333" style="21" customWidth="1"/>
    <col min="3" max="25" width="8.88333333333333" style="21" customWidth="1"/>
    <col min="26" max="16384" width="9" style="21"/>
  </cols>
  <sheetData>
    <row r="1" s="21" customFormat="1" ht="57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0"/>
      <c r="M1" s="41"/>
      <c r="N1" s="41"/>
      <c r="O1" s="41"/>
      <c r="P1" s="41"/>
      <c r="Q1" s="41"/>
      <c r="R1" s="41"/>
      <c r="S1" s="42"/>
      <c r="T1" s="42"/>
      <c r="U1" s="42"/>
      <c r="V1" s="42"/>
      <c r="W1" s="42"/>
      <c r="X1" s="42"/>
      <c r="Y1" s="42"/>
    </row>
    <row r="2" s="21" customFormat="1" ht="35.25" customHeight="1" spans="1:2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42"/>
      <c r="T2" s="42"/>
      <c r="U2" s="42"/>
      <c r="V2" s="42"/>
      <c r="W2" s="42"/>
      <c r="X2" s="42"/>
      <c r="Y2" s="42"/>
    </row>
    <row r="3" s="21" customFormat="1" ht="63.75" customHeight="1" spans="1:25">
      <c r="A3" s="23" t="s">
        <v>93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42"/>
      <c r="T3" s="42"/>
      <c r="U3" s="42"/>
      <c r="V3" s="42"/>
      <c r="W3" s="42"/>
      <c r="X3" s="42"/>
      <c r="Y3" s="42"/>
    </row>
    <row r="4" s="21" customFormat="1" ht="8.25" customHeight="1" spans="1: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="21" customFormat="1" spans="18:25">
      <c r="R5" s="14"/>
      <c r="S5" s="14"/>
      <c r="T5" s="14"/>
      <c r="U5" s="14"/>
      <c r="V5" s="14"/>
      <c r="W5" s="14"/>
      <c r="X5" s="14"/>
      <c r="Y5" s="14"/>
    </row>
    <row r="6" s="21" customFormat="1" spans="18:25">
      <c r="R6" s="14"/>
      <c r="S6" s="14"/>
      <c r="T6" s="14"/>
      <c r="U6" s="14"/>
      <c r="V6" s="14"/>
      <c r="W6" s="14"/>
      <c r="X6" s="14"/>
      <c r="Y6" s="14"/>
    </row>
    <row r="7" s="21" customFormat="1" spans="18:25">
      <c r="R7" s="14"/>
      <c r="S7" s="14"/>
      <c r="T7" s="14"/>
      <c r="U7" s="14"/>
      <c r="V7" s="14"/>
      <c r="W7" s="14"/>
      <c r="X7" s="14"/>
      <c r="Y7" s="14"/>
    </row>
    <row r="8" s="21" customFormat="1" spans="18:25">
      <c r="R8" s="14"/>
      <c r="S8" s="14"/>
      <c r="T8" s="14"/>
      <c r="U8" s="14"/>
      <c r="V8" s="14"/>
      <c r="W8" s="14"/>
      <c r="X8" s="14"/>
      <c r="Y8" s="14"/>
    </row>
    <row r="9" s="21" customFormat="1" spans="18:25">
      <c r="R9" s="14"/>
      <c r="S9" s="14"/>
      <c r="T9" s="14"/>
      <c r="U9" s="14"/>
      <c r="V9" s="14"/>
      <c r="W9" s="14"/>
      <c r="X9" s="14"/>
      <c r="Y9" s="14"/>
    </row>
    <row r="10" s="21" customFormat="1" spans="18:25">
      <c r="R10" s="14"/>
      <c r="S10" s="14"/>
      <c r="T10" s="14"/>
      <c r="U10" s="14"/>
      <c r="V10" s="14"/>
      <c r="W10" s="14"/>
      <c r="X10" s="14"/>
      <c r="Y10" s="14"/>
    </row>
    <row r="11" s="21" customFormat="1" spans="18:25">
      <c r="R11" s="14"/>
      <c r="S11" s="14"/>
      <c r="T11" s="14"/>
      <c r="U11" s="14"/>
      <c r="V11" s="14"/>
      <c r="W11" s="14"/>
      <c r="X11" s="14"/>
      <c r="Y11" s="14"/>
    </row>
    <row r="12" s="21" customFormat="1" spans="18:25">
      <c r="R12" s="14"/>
      <c r="S12" s="14"/>
      <c r="T12" s="14"/>
      <c r="U12" s="14"/>
      <c r="V12" s="14"/>
      <c r="W12" s="14"/>
      <c r="X12" s="14"/>
      <c r="Y12" s="14"/>
    </row>
    <row r="13" s="21" customFormat="1" spans="18:25">
      <c r="R13" s="14"/>
      <c r="S13" s="14"/>
      <c r="T13" s="14"/>
      <c r="U13" s="14"/>
      <c r="V13" s="14"/>
      <c r="W13" s="14"/>
      <c r="X13" s="14"/>
      <c r="Y13" s="14"/>
    </row>
    <row r="14" s="21" customFormat="1" spans="18:25">
      <c r="R14" s="14"/>
      <c r="S14" s="14"/>
      <c r="T14" s="14"/>
      <c r="U14" s="14"/>
      <c r="V14" s="14"/>
      <c r="W14" s="14"/>
      <c r="X14" s="14"/>
      <c r="Y14" s="14"/>
    </row>
    <row r="15" s="21" customFormat="1" spans="18:25">
      <c r="R15" s="14"/>
      <c r="S15" s="14"/>
      <c r="T15" s="14"/>
      <c r="U15" s="14"/>
      <c r="V15" s="14"/>
      <c r="W15" s="14"/>
      <c r="X15" s="14"/>
      <c r="Y15" s="14"/>
    </row>
    <row r="16" s="21" customFormat="1" spans="18:25">
      <c r="R16" s="14"/>
      <c r="S16" s="14"/>
      <c r="T16" s="14"/>
      <c r="U16" s="14"/>
      <c r="V16" s="14"/>
      <c r="W16" s="14"/>
      <c r="X16" s="14"/>
      <c r="Y16" s="14"/>
    </row>
    <row r="17" s="21" customFormat="1" spans="18:25">
      <c r="R17" s="14"/>
      <c r="S17" s="14"/>
      <c r="T17" s="14"/>
      <c r="U17" s="14"/>
      <c r="V17" s="14"/>
      <c r="W17" s="14"/>
      <c r="X17" s="14"/>
      <c r="Y17" s="14"/>
    </row>
    <row r="18" s="21" customFormat="1" spans="18:25">
      <c r="R18" s="14"/>
      <c r="S18" s="14"/>
      <c r="T18" s="14"/>
      <c r="U18" s="14"/>
      <c r="V18" s="14"/>
      <c r="W18" s="14"/>
      <c r="X18" s="14"/>
      <c r="Y18" s="14"/>
    </row>
    <row r="19" s="21" customFormat="1" spans="18:25">
      <c r="R19" s="14"/>
      <c r="S19" s="14"/>
      <c r="T19" s="14"/>
      <c r="U19" s="14"/>
      <c r="V19" s="14"/>
      <c r="W19" s="14"/>
      <c r="X19" s="14"/>
      <c r="Y19" s="14"/>
    </row>
    <row r="20" s="21" customFormat="1" spans="18:25">
      <c r="R20" s="14"/>
      <c r="S20" s="14"/>
      <c r="T20" s="14"/>
      <c r="U20" s="14"/>
      <c r="V20" s="14"/>
      <c r="W20" s="14"/>
      <c r="X20" s="14"/>
      <c r="Y20" s="14"/>
    </row>
    <row r="21" s="21" customFormat="1" ht="11.25" customHeight="1" spans="1: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="21" customFormat="1" ht="28" customHeight="1" spans="1:25">
      <c r="A22" s="25" t="s">
        <v>94</v>
      </c>
      <c r="B22" s="26"/>
      <c r="C22" s="27" t="str">
        <f t="array" ref="C22">INDEX(数据图!$A:$A,SMALL(IF((数据图!$T$10:$T$21&gt;=数据图!$S$10),ROW(数据图!$10:$21),65536),COLUMN(A1)))&amp;""</f>
        <v>美人鱼2</v>
      </c>
      <c r="D22" s="27" t="str">
        <f t="array" ref="D22">INDEX(数据图!$A:$A,SMALL(IF((数据图!$T$10:$T$21&gt;=数据图!$S$10),ROW(数据图!$10:$21),65536),COLUMN(B1)))&amp;""</f>
        <v>美人鱼7</v>
      </c>
      <c r="E22" s="27" t="str">
        <f t="array" ref="E22">INDEX(数据图!$A:$A,SMALL(IF((数据图!$T$10:$T$21&gt;=数据图!$S$10),ROW(数据图!$10:$21),65536),COLUMN(C1)))&amp;""</f>
        <v/>
      </c>
      <c r="F22" s="27" t="str">
        <f t="array" ref="F22">INDEX(数据图!$A:$A,SMALL(IF((数据图!$T$10:$T$21&gt;=数据图!$S$10),ROW(数据图!$10:$21),65536),COLUMN(D1)))&amp;""</f>
        <v/>
      </c>
      <c r="G22" s="27" t="str">
        <f t="array" ref="G22">INDEX(数据图!$A:$A,SMALL(IF((数据图!$T$10:$T$21&gt;=数据图!$S$10),ROW(数据图!$10:$21),65536),COLUMN(E1)))&amp;""</f>
        <v/>
      </c>
      <c r="H22" s="27" t="str">
        <f t="array" ref="H22">INDEX(数据图!$A:$A,SMALL(IF((数据图!$T$10:$T$21&gt;=数据图!$S$10),ROW(数据图!$10:$21),65536),COLUMN(F1)))&amp;""</f>
        <v/>
      </c>
      <c r="I22" s="27" t="str">
        <f t="array" ref="I22">INDEX(数据图!$A:$A,SMALL(IF((数据图!$T$10:$T$21&gt;=数据图!$S$10),ROW(数据图!$10:$21),65536),COLUMN(G1)))&amp;""</f>
        <v/>
      </c>
      <c r="J22" s="27" t="str">
        <f t="array" ref="J22">INDEX(数据图!$A:$A,SMALL(IF((数据图!$T$10:$T$21&gt;=数据图!$S$10),ROW(数据图!$10:$21),65536),COLUMN(H1)))&amp;""</f>
        <v/>
      </c>
      <c r="K22" s="27" t="str">
        <f t="array" ref="K22">INDEX(数据图!$A:$A,SMALL(IF((数据图!$T$10:$T$21&gt;=数据图!$S$10),ROW(数据图!$10:$21),65536),COLUMN(I1)))&amp;""</f>
        <v/>
      </c>
      <c r="L22" s="27" t="str">
        <f t="array" ref="L22">INDEX(数据图!$A:$A,SMALL(IF((数据图!$T$10:$T$21&gt;=数据图!$S$10),ROW(数据图!$10:$21),65536),COLUMN(J1)))&amp;""</f>
        <v/>
      </c>
      <c r="M22" s="27" t="str">
        <f t="array" ref="M22">INDEX(数据图!$A:$A,SMALL(IF((数据图!$T$10:$T$21&gt;=数据图!$S$10),ROW(数据图!$10:$21),65536),COLUMN(K1)))&amp;""</f>
        <v/>
      </c>
      <c r="N22" s="27" t="str">
        <f t="array" ref="N22">INDEX(数据图!$A:$A,SMALL(IF((数据图!$T$10:$T$21&gt;=数据图!$S$10),ROW(数据图!$10:$21),65536),COLUMN(L1)))&amp;""</f>
        <v/>
      </c>
      <c r="O22" s="27" t="e">
        <f t="array" ref="O22">INDEX(数据图!$A:$A,SMALL(IF((数据图!$T$10:$T$21&gt;=数据图!$S$10),ROW(数据图!$10:$21),65536),COLUMN(M1)))&amp;""</f>
        <v>#NUM!</v>
      </c>
      <c r="P22" s="27" t="e">
        <f t="array" ref="P22">INDEX(数据图!$A:$A,SMALL(IF((数据图!$T$10:$T$21&gt;=数据图!$S$10),ROW(数据图!$10:$21),65536),COLUMN(N1)))&amp;""</f>
        <v>#NUM!</v>
      </c>
      <c r="Q22" s="27" t="e">
        <f t="array" ref="Q22">INDEX(数据图!$A:$A,SMALL(IF((数据图!$T$10:$T$21&gt;=数据图!$S$10),ROW(数据图!$10:$21),65536),COLUMN(O1)))&amp;""</f>
        <v>#NUM!</v>
      </c>
      <c r="R22" s="27" t="e">
        <f t="array" ref="R22">INDEX(数据图!$A:$A,SMALL(IF((数据图!$T$10:$T$21&gt;=数据图!$S$10),ROW(数据图!$10:$21),65536),COLUMN(P1)))&amp;""</f>
        <v>#NUM!</v>
      </c>
      <c r="S22" s="27" t="e">
        <f t="array" ref="S22">INDEX(数据图!$A:$A,SMALL(IF((数据图!$T$10:$T$21&gt;=数据图!$S$10),ROW(数据图!$10:$21),65536),COLUMN(Q1)))&amp;""</f>
        <v>#NUM!</v>
      </c>
      <c r="T22" s="27" t="e">
        <f t="array" ref="T22">INDEX(数据图!$A:$A,SMALL(IF((数据图!$T$10:$T$21&gt;=数据图!$S$10),ROW(数据图!$10:$21),65536),COLUMN(R1)))&amp;""</f>
        <v>#NUM!</v>
      </c>
      <c r="U22" s="27" t="e">
        <f t="array" ref="U22">INDEX(数据图!$A:$A,SMALL(IF((数据图!$T$10:$T$21&gt;=数据图!$S$10),ROW(数据图!$10:$21),65536),COLUMN(S1)))&amp;""</f>
        <v>#NUM!</v>
      </c>
      <c r="V22" s="27" t="e">
        <f t="array" ref="V22">INDEX(数据图!$A:$A,SMALL(IF((数据图!$T$10:$T$21&gt;=数据图!$S$10),ROW(数据图!$10:$21),65536),COLUMN(T1)))&amp;""</f>
        <v>#NUM!</v>
      </c>
      <c r="W22" s="27" t="e">
        <f t="array" ref="W22">INDEX(数据图!$A:$A,SMALL(IF((数据图!$T$10:$T$21&gt;=数据图!$S$10),ROW(数据图!$10:$21),65536),COLUMN(U1)))&amp;""</f>
        <v>#NUM!</v>
      </c>
      <c r="X22" s="27" t="e">
        <f t="array" ref="X22">INDEX(数据图!$A:$A,SMALL(IF((数据图!$T$10:$T$21&gt;=数据图!$S$10),ROW(数据图!$10:$21),65536),COLUMN(V1)))&amp;""</f>
        <v>#NUM!</v>
      </c>
      <c r="Y22" s="14"/>
    </row>
    <row r="23" s="21" customFormat="1" ht="28" customHeight="1" spans="1:25">
      <c r="A23" s="28">
        <f>SUMPRODUCT(N(数据图!$T$10:$T$21&gt;=数据图!$S$10))</f>
        <v>2</v>
      </c>
      <c r="B23" s="7" t="s">
        <v>95</v>
      </c>
      <c r="C23" s="29">
        <f>INDEX(数据图!$P:$P,MATCH(C22,数据图!$A:$A,0))</f>
        <v>91.5</v>
      </c>
      <c r="D23" s="29">
        <f>INDEX(数据图!$P:$P,MATCH(D22,数据图!$A:$A,0))</f>
        <v>93.5</v>
      </c>
      <c r="E23" s="29" t="e">
        <f>INDEX(数据图!$P:$P,MATCH(E22,数据图!$A:$A,0))</f>
        <v>#N/A</v>
      </c>
      <c r="F23" s="29" t="e">
        <f>INDEX(数据图!$P:$P,MATCH(F22,数据图!$A:$A,0))</f>
        <v>#N/A</v>
      </c>
      <c r="G23" s="29" t="e">
        <f>INDEX(数据图!$P:$P,MATCH(G22,数据图!$A:$A,0))</f>
        <v>#N/A</v>
      </c>
      <c r="H23" s="29" t="e">
        <f>INDEX(数据图!$P:$P,MATCH(H22,数据图!$A:$A,0))</f>
        <v>#N/A</v>
      </c>
      <c r="I23" s="29" t="e">
        <f>INDEX(数据图!$P:$P,MATCH(I22,数据图!$A:$A,0))</f>
        <v>#N/A</v>
      </c>
      <c r="J23" s="29" t="e">
        <f>INDEX(数据图!$P:$P,MATCH(J22,数据图!$A:$A,0))</f>
        <v>#N/A</v>
      </c>
      <c r="K23" s="29" t="e">
        <f>INDEX(数据图!$P:$P,MATCH(K22,数据图!$A:$A,0))</f>
        <v>#N/A</v>
      </c>
      <c r="L23" s="29" t="e">
        <f>INDEX(数据图!$P:$P,MATCH(L22,数据图!$A:$A,0))</f>
        <v>#N/A</v>
      </c>
      <c r="M23" s="29" t="e">
        <f>INDEX(数据图!$P:$P,MATCH(M22,数据图!$A:$A,0))</f>
        <v>#N/A</v>
      </c>
      <c r="N23" s="29" t="e">
        <f>INDEX(数据图!$P:$P,MATCH(N22,数据图!$A:$A,0))</f>
        <v>#N/A</v>
      </c>
      <c r="O23" s="29" t="e">
        <f>INDEX(数据图!$P:$P,MATCH(O22,数据图!$A:$A,0))</f>
        <v>#NUM!</v>
      </c>
      <c r="P23" s="29" t="e">
        <f>INDEX(数据图!$P:$P,MATCH(P22,数据图!$A:$A,0))</f>
        <v>#NUM!</v>
      </c>
      <c r="Q23" s="29" t="e">
        <f>INDEX(数据图!$P:$P,MATCH(Q22,数据图!$A:$A,0))</f>
        <v>#NUM!</v>
      </c>
      <c r="R23" s="29" t="e">
        <f>INDEX(数据图!$P:$P,MATCH(R22,数据图!$A:$A,0))</f>
        <v>#NUM!</v>
      </c>
      <c r="S23" s="29" t="e">
        <f>INDEX(数据图!$P:$P,MATCH(S22,数据图!$A:$A,0))</f>
        <v>#NUM!</v>
      </c>
      <c r="T23" s="29" t="e">
        <f>INDEX(数据图!$P:$P,MATCH(T22,数据图!$A:$A,0))</f>
        <v>#NUM!</v>
      </c>
      <c r="U23" s="29" t="e">
        <f>INDEX(数据图!$P:$P,MATCH(U22,数据图!$A:$A,0))</f>
        <v>#NUM!</v>
      </c>
      <c r="V23" s="29" t="e">
        <f>INDEX(数据图!$P:$P,MATCH(V22,数据图!$A:$A,0))</f>
        <v>#NUM!</v>
      </c>
      <c r="W23" s="29" t="e">
        <f>INDEX(数据图!$P:$P,MATCH(W22,数据图!$A:$A,0))</f>
        <v>#NUM!</v>
      </c>
      <c r="X23" s="29" t="e">
        <f>INDEX(数据图!$P:$P,MATCH(X22,数据图!$A:$A,0))</f>
        <v>#NUM!</v>
      </c>
      <c r="Y23" s="14"/>
    </row>
    <row r="24" s="21" customFormat="1" ht="28" customHeight="1" spans="1:25">
      <c r="A24" s="30">
        <f>SUMPRODUCT(N(数据图!$T$10:$T$21&gt;=数据图!$S$10))/COUNTA(数据图!$A$10:$A$21)</f>
        <v>0.166666666666667</v>
      </c>
      <c r="B24" s="7" t="s">
        <v>45</v>
      </c>
      <c r="C24" s="31">
        <f>INDEX(数据图!$Q:$Q,MATCH(C22,数据图!$A:$A,0))</f>
        <v>2</v>
      </c>
      <c r="D24" s="31">
        <f>INDEX(数据图!$Q:$Q,MATCH(D22,数据图!$A:$A,0))</f>
        <v>1</v>
      </c>
      <c r="E24" s="31" t="e">
        <f>INDEX(数据图!$Q:$Q,MATCH(E22,数据图!$A:$A,0))</f>
        <v>#N/A</v>
      </c>
      <c r="F24" s="31" t="e">
        <f>INDEX(数据图!$Q:$Q,MATCH(F22,数据图!$A:$A,0))</f>
        <v>#N/A</v>
      </c>
      <c r="G24" s="31" t="e">
        <f>INDEX(数据图!$Q:$Q,MATCH(G22,数据图!$A:$A,0))</f>
        <v>#N/A</v>
      </c>
      <c r="H24" s="31" t="e">
        <f>INDEX(数据图!$Q:$Q,MATCH(H22,数据图!$A:$A,0))</f>
        <v>#N/A</v>
      </c>
      <c r="I24" s="31" t="e">
        <f>INDEX(数据图!$Q:$Q,MATCH(I22,数据图!$A:$A,0))</f>
        <v>#N/A</v>
      </c>
      <c r="J24" s="31" t="e">
        <f>INDEX(数据图!$Q:$Q,MATCH(J22,数据图!$A:$A,0))</f>
        <v>#N/A</v>
      </c>
      <c r="K24" s="31" t="e">
        <f>INDEX(数据图!$Q:$Q,MATCH(K22,数据图!$A:$A,0))</f>
        <v>#N/A</v>
      </c>
      <c r="L24" s="31" t="e">
        <f>INDEX(数据图!$Q:$Q,MATCH(L22,数据图!$A:$A,0))</f>
        <v>#N/A</v>
      </c>
      <c r="M24" s="31" t="e">
        <f>INDEX(数据图!$Q:$Q,MATCH(M22,数据图!$A:$A,0))</f>
        <v>#N/A</v>
      </c>
      <c r="N24" s="31" t="e">
        <f>INDEX(数据图!$Q:$Q,MATCH(N22,数据图!$A:$A,0))</f>
        <v>#N/A</v>
      </c>
      <c r="O24" s="31" t="e">
        <f>INDEX(数据图!$Q:$Q,MATCH(O22,数据图!$A:$A,0))</f>
        <v>#NUM!</v>
      </c>
      <c r="P24" s="31" t="e">
        <f>INDEX(数据图!$Q:$Q,MATCH(P22,数据图!$A:$A,0))</f>
        <v>#NUM!</v>
      </c>
      <c r="Q24" s="31" t="e">
        <f>INDEX(数据图!$Q:$Q,MATCH(Q22,数据图!$A:$A,0))</f>
        <v>#NUM!</v>
      </c>
      <c r="R24" s="31" t="e">
        <f>INDEX(数据图!$Q:$Q,MATCH(R22,数据图!$A:$A,0))</f>
        <v>#NUM!</v>
      </c>
      <c r="S24" s="31" t="e">
        <f>INDEX(数据图!$Q:$Q,MATCH(S22,数据图!$A:$A,0))</f>
        <v>#NUM!</v>
      </c>
      <c r="T24" s="31" t="e">
        <f>INDEX(数据图!$Q:$Q,MATCH(T22,数据图!$A:$A,0))</f>
        <v>#NUM!</v>
      </c>
      <c r="U24" s="31" t="e">
        <f>INDEX(数据图!$Q:$Q,MATCH(U22,数据图!$A:$A,0))</f>
        <v>#NUM!</v>
      </c>
      <c r="V24" s="31" t="e">
        <f>INDEX(数据图!$Q:$Q,MATCH(V22,数据图!$A:$A,0))</f>
        <v>#NUM!</v>
      </c>
      <c r="W24" s="31" t="e">
        <f>INDEX(数据图!$Q:$Q,MATCH(W22,数据图!$A:$A,0))</f>
        <v>#NUM!</v>
      </c>
      <c r="X24" s="31" t="e">
        <f>INDEX(数据图!$Q:$Q,MATCH(X22,数据图!$A:$A,0))</f>
        <v>#NUM!</v>
      </c>
      <c r="Y24" s="14"/>
    </row>
    <row r="25" s="21" customFormat="1" ht="28" customHeight="1" spans="1:25">
      <c r="A25" s="30"/>
      <c r="B25" s="7" t="s">
        <v>46</v>
      </c>
      <c r="C25" s="31" t="str">
        <f>INDEX(数据图!$R:$R,MATCH(C22,数据图!$A:$A,0))</f>
        <v>A</v>
      </c>
      <c r="D25" s="31" t="str">
        <f>INDEX(数据图!$R:$R,MATCH(D22,数据图!$A:$A,0))</f>
        <v>A</v>
      </c>
      <c r="E25" s="31" t="e">
        <f>INDEX(数据图!$R:$R,MATCH(E22,数据图!$A:$A,0))</f>
        <v>#N/A</v>
      </c>
      <c r="F25" s="31" t="e">
        <f>INDEX(数据图!$R:$R,MATCH(F22,数据图!$A:$A,0))</f>
        <v>#N/A</v>
      </c>
      <c r="G25" s="31" t="e">
        <f>INDEX(数据图!$R:$R,MATCH(G22,数据图!$A:$A,0))</f>
        <v>#N/A</v>
      </c>
      <c r="H25" s="31" t="e">
        <f>INDEX(数据图!$R:$R,MATCH(H22,数据图!$A:$A,0))</f>
        <v>#N/A</v>
      </c>
      <c r="I25" s="31" t="e">
        <f>INDEX(数据图!$R:$R,MATCH(I22,数据图!$A:$A,0))</f>
        <v>#N/A</v>
      </c>
      <c r="J25" s="31" t="e">
        <f>INDEX(数据图!$R:$R,MATCH(J22,数据图!$A:$A,0))</f>
        <v>#N/A</v>
      </c>
      <c r="K25" s="31" t="e">
        <f>INDEX(数据图!$R:$R,MATCH(K22,数据图!$A:$A,0))</f>
        <v>#N/A</v>
      </c>
      <c r="L25" s="31" t="e">
        <f>INDEX(数据图!$R:$R,MATCH(L22,数据图!$A:$A,0))</f>
        <v>#N/A</v>
      </c>
      <c r="M25" s="31" t="e">
        <f>INDEX(数据图!$R:$R,MATCH(M22,数据图!$A:$A,0))</f>
        <v>#N/A</v>
      </c>
      <c r="N25" s="31" t="e">
        <f>INDEX(数据图!$R:$R,MATCH(N22,数据图!$A:$A,0))</f>
        <v>#N/A</v>
      </c>
      <c r="O25" s="31" t="e">
        <f>INDEX(数据图!$R:$R,MATCH(O22,数据图!$A:$A,0))</f>
        <v>#NUM!</v>
      </c>
      <c r="P25" s="31" t="e">
        <f>INDEX(数据图!$R:$R,MATCH(P22,数据图!$A:$A,0))</f>
        <v>#NUM!</v>
      </c>
      <c r="Q25" s="31" t="e">
        <f>INDEX(数据图!$R:$R,MATCH(Q22,数据图!$A:$A,0))</f>
        <v>#NUM!</v>
      </c>
      <c r="R25" s="31" t="e">
        <f>INDEX(数据图!$R:$R,MATCH(R22,数据图!$A:$A,0))</f>
        <v>#NUM!</v>
      </c>
      <c r="S25" s="31" t="e">
        <f>INDEX(数据图!$R:$R,MATCH(S22,数据图!$A:$A,0))</f>
        <v>#NUM!</v>
      </c>
      <c r="T25" s="31" t="e">
        <f>INDEX(数据图!$R:$R,MATCH(T22,数据图!$A:$A,0))</f>
        <v>#NUM!</v>
      </c>
      <c r="U25" s="31" t="e">
        <f>INDEX(数据图!$R:$R,MATCH(U22,数据图!$A:$A,0))</f>
        <v>#NUM!</v>
      </c>
      <c r="V25" s="31" t="e">
        <f>INDEX(数据图!$R:$R,MATCH(V22,数据图!$A:$A,0))</f>
        <v>#NUM!</v>
      </c>
      <c r="W25" s="31" t="e">
        <f>INDEX(数据图!$R:$R,MATCH(W22,数据图!$A:$A,0))</f>
        <v>#NUM!</v>
      </c>
      <c r="X25" s="31" t="e">
        <f>INDEX(数据图!$R:$R,MATCH(X22,数据图!$A:$A,0))</f>
        <v>#NUM!</v>
      </c>
      <c r="Y25" s="14"/>
    </row>
    <row r="26" s="21" customFormat="1" ht="11.25" customHeight="1" spans="1: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="21" customFormat="1" ht="25" customHeight="1" spans="1:25">
      <c r="A27" s="32" t="s">
        <v>96</v>
      </c>
      <c r="B27" s="33"/>
      <c r="C27" s="27" t="str">
        <f t="array" ref="C27">INDEX(数据图!$A:$A,SMALL(IF((数据图!$T$10:$T$21&gt;=数据图!$AG$14),ROW(数据图!$10:$21),65536),COLUMN(A1)))&amp;""</f>
        <v>美人鱼2</v>
      </c>
      <c r="D27" s="27" t="str">
        <f t="array" ref="D27">INDEX(数据图!$A:$A,SMALL(IF((数据图!$T$10:$T$21&gt;=数据图!$AG$14),ROW(数据图!$10:$21),65536),COLUMN(B1)))&amp;""</f>
        <v>美人鱼7</v>
      </c>
      <c r="E27" s="27" t="str">
        <f t="array" ref="E27">INDEX(数据图!$A:$A,SMALL(IF((数据图!$T$10:$T$21&gt;=数据图!$AG$14),ROW(数据图!$10:$21),65536),COLUMN(C1)))&amp;""</f>
        <v>美人鱼10</v>
      </c>
      <c r="F27" s="27" t="str">
        <f t="array" ref="F27">INDEX(数据图!$A:$A,SMALL(IF((数据图!$T$10:$T$21&gt;=数据图!$AG$14),ROW(数据图!$10:$21),65536),COLUMN(D1)))&amp;""</f>
        <v/>
      </c>
      <c r="G27" s="27" t="str">
        <f t="array" ref="G27">INDEX(数据图!$A:$A,SMALL(IF((数据图!$T$10:$T$21&gt;=数据图!$AG$14),ROW(数据图!$10:$21),65536),COLUMN(E1)))&amp;""</f>
        <v/>
      </c>
      <c r="H27" s="27" t="str">
        <f t="array" ref="H27">INDEX(数据图!$A:$A,SMALL(IF((数据图!$T$10:$T$21&gt;=数据图!$AG$14),ROW(数据图!$10:$21),65536),COLUMN(F1)))&amp;""</f>
        <v/>
      </c>
      <c r="I27" s="27" t="str">
        <f t="array" ref="I27">INDEX(数据图!$A:$A,SMALL(IF((数据图!$T$10:$T$21&gt;=数据图!$AG$14),ROW(数据图!$10:$21),65536),COLUMN(G1)))&amp;""</f>
        <v/>
      </c>
      <c r="J27" s="27" t="str">
        <f t="array" ref="J27">INDEX(数据图!$A:$A,SMALL(IF((数据图!$T$10:$T$21&gt;=数据图!$AG$14),ROW(数据图!$10:$21),65536),COLUMN(H1)))&amp;""</f>
        <v/>
      </c>
      <c r="K27" s="27" t="str">
        <f t="array" ref="K27">INDEX(数据图!$A:$A,SMALL(IF((数据图!$T$10:$T$21&gt;=数据图!$AG$14),ROW(数据图!$10:$21),65536),COLUMN(I1)))&amp;""</f>
        <v/>
      </c>
      <c r="L27" s="27" t="str">
        <f t="array" ref="L27">INDEX(数据图!$A:$A,SMALL(IF((数据图!$T$10:$T$21&gt;=数据图!$AG$14),ROW(数据图!$10:$21),65536),COLUMN(J1)))&amp;""</f>
        <v/>
      </c>
      <c r="M27" s="27" t="str">
        <f t="array" ref="M27">INDEX(数据图!$A:$A,SMALL(IF((数据图!$T$10:$T$21&gt;=数据图!$AG$14),ROW(数据图!$10:$21),65536),COLUMN(K1)))&amp;""</f>
        <v/>
      </c>
      <c r="N27" s="27" t="str">
        <f t="array" ref="N27">INDEX(数据图!$A:$A,SMALL(IF((数据图!$T$10:$T$21&gt;=数据图!$AG$14),ROW(数据图!$10:$21),65536),COLUMN(L1)))&amp;""</f>
        <v/>
      </c>
      <c r="O27" s="27" t="e">
        <f t="array" ref="O27">INDEX(数据图!$A:$A,SMALL(IF((数据图!$T$10:$T$21&gt;=数据图!$AG$14),ROW(数据图!$10:$21),65536),COLUMN(M1)))&amp;""</f>
        <v>#NUM!</v>
      </c>
      <c r="P27" s="27" t="e">
        <f t="array" ref="P27">INDEX(数据图!$A:$A,SMALL(IF((数据图!$T$10:$T$21&gt;=数据图!$AG$14),ROW(数据图!$10:$21),65536),COLUMN(N1)))&amp;""</f>
        <v>#NUM!</v>
      </c>
      <c r="Q27" s="27" t="e">
        <f t="array" ref="Q27">INDEX(数据图!$A:$A,SMALL(IF((数据图!$T$10:$T$21&gt;=数据图!$AG$14),ROW(数据图!$10:$21),65536),COLUMN(O1)))&amp;""</f>
        <v>#NUM!</v>
      </c>
      <c r="R27" s="27" t="e">
        <f t="array" ref="R27">INDEX(数据图!$A:$A,SMALL(IF((数据图!$T$10:$T$21&gt;=数据图!$AG$14),ROW(数据图!$10:$21),65536),COLUMN(P1)))&amp;""</f>
        <v>#NUM!</v>
      </c>
      <c r="S27" s="27" t="e">
        <f t="array" ref="S27">INDEX(数据图!$A:$A,SMALL(IF((数据图!$T$10:$T$21&gt;=数据图!$AG$14),ROW(数据图!$10:$21),65536),COLUMN(Q1)))&amp;""</f>
        <v>#NUM!</v>
      </c>
      <c r="T27" s="27" t="e">
        <f t="array" ref="T27">INDEX(数据图!$A:$A,SMALL(IF((数据图!$T$10:$T$21&gt;=数据图!$AG$14),ROW(数据图!$10:$21),65536),COLUMN(R1)))&amp;""</f>
        <v>#NUM!</v>
      </c>
      <c r="U27" s="27" t="e">
        <f t="array" ref="U27">INDEX(数据图!$A:$A,SMALL(IF((数据图!$T$10:$T$21&gt;=数据图!$AG$14),ROW(数据图!$10:$21),65536),COLUMN(S1)))&amp;""</f>
        <v>#NUM!</v>
      </c>
      <c r="V27" s="27" t="e">
        <f t="array" ref="V27">INDEX(数据图!$A:$A,SMALL(IF((数据图!$T$10:$T$21&gt;=数据图!$AG$14),ROW(数据图!$10:$21),65536),COLUMN(T1)))&amp;""</f>
        <v>#NUM!</v>
      </c>
      <c r="W27" s="27" t="e">
        <f t="array" ref="W27">INDEX(数据图!$A:$A,SMALL(IF((数据图!$T$10:$T$21&gt;=数据图!$AG$14),ROW(数据图!$10:$21),65536),COLUMN(U1)))&amp;""</f>
        <v>#NUM!</v>
      </c>
      <c r="X27" s="27" t="e">
        <f t="array" ref="X27">INDEX(数据图!$A:$A,SMALL(IF((数据图!$T$10:$T$21&gt;=数据图!$AG$14),ROW(数据图!$10:$21),65536),COLUMN(V1)))&amp;""</f>
        <v>#NUM!</v>
      </c>
      <c r="Y27" s="14"/>
    </row>
    <row r="28" s="21" customFormat="1" ht="25" customHeight="1" spans="1:25">
      <c r="A28" s="28">
        <f>SUMPRODUCT(N(数据图!$T$10:$T$21&gt;=数据图!$AG$14))</f>
        <v>3</v>
      </c>
      <c r="B28" s="7" t="s">
        <v>95</v>
      </c>
      <c r="C28" s="29">
        <f>INDEX(数据图!$P:$P,MATCH(C27,数据图!$A:$A,0))</f>
        <v>91.5</v>
      </c>
      <c r="D28" s="29">
        <f>INDEX(数据图!$P:$P,MATCH(D27,数据图!$A:$A,0))</f>
        <v>93.5</v>
      </c>
      <c r="E28" s="29">
        <f>INDEX(数据图!$P:$P,MATCH(E27,数据图!$A:$A,0))</f>
        <v>90</v>
      </c>
      <c r="F28" s="29" t="e">
        <f>INDEX(数据图!$P:$P,MATCH(F27,数据图!$A:$A,0))</f>
        <v>#N/A</v>
      </c>
      <c r="G28" s="29" t="e">
        <f>INDEX(数据图!$P:$P,MATCH(G27,数据图!$A:$A,0))</f>
        <v>#N/A</v>
      </c>
      <c r="H28" s="29" t="e">
        <f>INDEX(数据图!$P:$P,MATCH(H27,数据图!$A:$A,0))</f>
        <v>#N/A</v>
      </c>
      <c r="I28" s="29" t="e">
        <f>INDEX(数据图!$P:$P,MATCH(I27,数据图!$A:$A,0))</f>
        <v>#N/A</v>
      </c>
      <c r="J28" s="29" t="e">
        <f>INDEX(数据图!$P:$P,MATCH(J27,数据图!$A:$A,0))</f>
        <v>#N/A</v>
      </c>
      <c r="K28" s="29" t="e">
        <f>INDEX(数据图!$P:$P,MATCH(K27,数据图!$A:$A,0))</f>
        <v>#N/A</v>
      </c>
      <c r="L28" s="29" t="e">
        <f>INDEX(数据图!$P:$P,MATCH(L27,数据图!$A:$A,0))</f>
        <v>#N/A</v>
      </c>
      <c r="M28" s="29" t="e">
        <f>INDEX(数据图!$P:$P,MATCH(M27,数据图!$A:$A,0))</f>
        <v>#N/A</v>
      </c>
      <c r="N28" s="29" t="e">
        <f>INDEX(数据图!$P:$P,MATCH(N27,数据图!$A:$A,0))</f>
        <v>#N/A</v>
      </c>
      <c r="O28" s="29" t="e">
        <f>INDEX(数据图!$P:$P,MATCH(O27,数据图!$A:$A,0))</f>
        <v>#NUM!</v>
      </c>
      <c r="P28" s="29" t="e">
        <f>INDEX(数据图!$P:$P,MATCH(P27,数据图!$A:$A,0))</f>
        <v>#NUM!</v>
      </c>
      <c r="Q28" s="29" t="e">
        <f>INDEX(数据图!$P:$P,MATCH(Q27,数据图!$A:$A,0))</f>
        <v>#NUM!</v>
      </c>
      <c r="R28" s="29" t="e">
        <f>INDEX(数据图!$P:$P,MATCH(R27,数据图!$A:$A,0))</f>
        <v>#NUM!</v>
      </c>
      <c r="S28" s="29" t="e">
        <f>INDEX(数据图!$P:$P,MATCH(S27,数据图!$A:$A,0))</f>
        <v>#NUM!</v>
      </c>
      <c r="T28" s="29" t="e">
        <f>INDEX(数据图!$P:$P,MATCH(T27,数据图!$A:$A,0))</f>
        <v>#NUM!</v>
      </c>
      <c r="U28" s="29" t="e">
        <f>INDEX(数据图!$P:$P,MATCH(U27,数据图!$A:$A,0))</f>
        <v>#NUM!</v>
      </c>
      <c r="V28" s="29" t="e">
        <f>INDEX(数据图!$P:$P,MATCH(V27,数据图!$A:$A,0))</f>
        <v>#NUM!</v>
      </c>
      <c r="W28" s="29" t="e">
        <f>INDEX(数据图!$P:$P,MATCH(W27,数据图!$A:$A,0))</f>
        <v>#NUM!</v>
      </c>
      <c r="X28" s="29" t="e">
        <f>INDEX(数据图!$P:$P,MATCH(X27,数据图!$A:$A,0))</f>
        <v>#NUM!</v>
      </c>
      <c r="Y28" s="14"/>
    </row>
    <row r="29" s="21" customFormat="1" ht="25" customHeight="1" spans="1:25">
      <c r="A29" s="34">
        <f>SUMPRODUCT(N(数据图!$T$10:$T$21&gt;=数据图!$AG$14))/COUNTA(数据图!$A$10:$A$21)</f>
        <v>0.25</v>
      </c>
      <c r="B29" s="7" t="s">
        <v>45</v>
      </c>
      <c r="C29" s="31">
        <f>INDEX(数据图!$Q:$Q,MATCH(C27,数据图!$A:$A,0))</f>
        <v>2</v>
      </c>
      <c r="D29" s="31">
        <f>INDEX(数据图!$Q:$Q,MATCH(D27,数据图!$A:$A,0))</f>
        <v>1</v>
      </c>
      <c r="E29" s="31">
        <f>INDEX(数据图!$Q:$Q,MATCH(E27,数据图!$A:$A,0))</f>
        <v>3</v>
      </c>
      <c r="F29" s="31" t="e">
        <f>INDEX(数据图!$Q:$Q,MATCH(F27,数据图!$A:$A,0))</f>
        <v>#N/A</v>
      </c>
      <c r="G29" s="31" t="e">
        <f>INDEX(数据图!$Q:$Q,MATCH(G27,数据图!$A:$A,0))</f>
        <v>#N/A</v>
      </c>
      <c r="H29" s="31" t="e">
        <f>INDEX(数据图!$Q:$Q,MATCH(H27,数据图!$A:$A,0))</f>
        <v>#N/A</v>
      </c>
      <c r="I29" s="31" t="e">
        <f>INDEX(数据图!$Q:$Q,MATCH(I27,数据图!$A:$A,0))</f>
        <v>#N/A</v>
      </c>
      <c r="J29" s="31" t="e">
        <f>INDEX(数据图!$Q:$Q,MATCH(J27,数据图!$A:$A,0))</f>
        <v>#N/A</v>
      </c>
      <c r="K29" s="31" t="e">
        <f>INDEX(数据图!$Q:$Q,MATCH(K27,数据图!$A:$A,0))</f>
        <v>#N/A</v>
      </c>
      <c r="L29" s="31" t="e">
        <f>INDEX(数据图!$Q:$Q,MATCH(L27,数据图!$A:$A,0))</f>
        <v>#N/A</v>
      </c>
      <c r="M29" s="31" t="e">
        <f>INDEX(数据图!$Q:$Q,MATCH(M27,数据图!$A:$A,0))</f>
        <v>#N/A</v>
      </c>
      <c r="N29" s="31" t="e">
        <f>INDEX(数据图!$Q:$Q,MATCH(N27,数据图!$A:$A,0))</f>
        <v>#N/A</v>
      </c>
      <c r="O29" s="31" t="e">
        <f>INDEX(数据图!$Q:$Q,MATCH(O27,数据图!$A:$A,0))</f>
        <v>#NUM!</v>
      </c>
      <c r="P29" s="31" t="e">
        <f>INDEX(数据图!$Q:$Q,MATCH(P27,数据图!$A:$A,0))</f>
        <v>#NUM!</v>
      </c>
      <c r="Q29" s="31" t="e">
        <f>INDEX(数据图!$Q:$Q,MATCH(Q27,数据图!$A:$A,0))</f>
        <v>#NUM!</v>
      </c>
      <c r="R29" s="31" t="e">
        <f>INDEX(数据图!$Q:$Q,MATCH(R27,数据图!$A:$A,0))</f>
        <v>#NUM!</v>
      </c>
      <c r="S29" s="31" t="e">
        <f>INDEX(数据图!$Q:$Q,MATCH(S27,数据图!$A:$A,0))</f>
        <v>#NUM!</v>
      </c>
      <c r="T29" s="31" t="e">
        <f>INDEX(数据图!$Q:$Q,MATCH(T27,数据图!$A:$A,0))</f>
        <v>#NUM!</v>
      </c>
      <c r="U29" s="31" t="e">
        <f>INDEX(数据图!$Q:$Q,MATCH(U27,数据图!$A:$A,0))</f>
        <v>#NUM!</v>
      </c>
      <c r="V29" s="31" t="e">
        <f>INDEX(数据图!$Q:$Q,MATCH(V27,数据图!$A:$A,0))</f>
        <v>#NUM!</v>
      </c>
      <c r="W29" s="31" t="e">
        <f>INDEX(数据图!$Q:$Q,MATCH(W27,数据图!$A:$A,0))</f>
        <v>#NUM!</v>
      </c>
      <c r="X29" s="31" t="e">
        <f>INDEX(数据图!$Q:$Q,MATCH(X27,数据图!$A:$A,0))</f>
        <v>#NUM!</v>
      </c>
      <c r="Y29" s="14"/>
    </row>
    <row r="30" s="21" customFormat="1" ht="25" customHeight="1" spans="1:25">
      <c r="A30" s="34"/>
      <c r="B30" s="7" t="s">
        <v>46</v>
      </c>
      <c r="C30" s="31" t="str">
        <f>INDEX(数据图!$R:$R,MATCH(C27,数据图!$A:$A,0))</f>
        <v>A</v>
      </c>
      <c r="D30" s="31" t="str">
        <f>INDEX(数据图!$R:$R,MATCH(D27,数据图!$A:$A,0))</f>
        <v>A</v>
      </c>
      <c r="E30" s="31" t="str">
        <f>INDEX(数据图!$R:$R,MATCH(E27,数据图!$A:$A,0))</f>
        <v>A</v>
      </c>
      <c r="F30" s="31" t="e">
        <f>INDEX(数据图!$R:$R,MATCH(F27,数据图!$A:$A,0))</f>
        <v>#N/A</v>
      </c>
      <c r="G30" s="31" t="e">
        <f>INDEX(数据图!$R:$R,MATCH(G27,数据图!$A:$A,0))</f>
        <v>#N/A</v>
      </c>
      <c r="H30" s="31" t="e">
        <f>INDEX(数据图!$R:$R,MATCH(H27,数据图!$A:$A,0))</f>
        <v>#N/A</v>
      </c>
      <c r="I30" s="31" t="e">
        <f>INDEX(数据图!$R:$R,MATCH(I27,数据图!$A:$A,0))</f>
        <v>#N/A</v>
      </c>
      <c r="J30" s="31" t="e">
        <f>INDEX(数据图!$R:$R,MATCH(J27,数据图!$A:$A,0))</f>
        <v>#N/A</v>
      </c>
      <c r="K30" s="31" t="e">
        <f>INDEX(数据图!$R:$R,MATCH(K27,数据图!$A:$A,0))</f>
        <v>#N/A</v>
      </c>
      <c r="L30" s="31" t="e">
        <f>INDEX(数据图!$R:$R,MATCH(L27,数据图!$A:$A,0))</f>
        <v>#N/A</v>
      </c>
      <c r="M30" s="31" t="e">
        <f>INDEX(数据图!$R:$R,MATCH(M27,数据图!$A:$A,0))</f>
        <v>#N/A</v>
      </c>
      <c r="N30" s="31" t="e">
        <f>INDEX(数据图!$R:$R,MATCH(N27,数据图!$A:$A,0))</f>
        <v>#N/A</v>
      </c>
      <c r="O30" s="31" t="e">
        <f>INDEX(数据图!$R:$R,MATCH(O27,数据图!$A:$A,0))</f>
        <v>#NUM!</v>
      </c>
      <c r="P30" s="31" t="e">
        <f>INDEX(数据图!$R:$R,MATCH(P27,数据图!$A:$A,0))</f>
        <v>#NUM!</v>
      </c>
      <c r="Q30" s="31" t="e">
        <f>INDEX(数据图!$R:$R,MATCH(Q27,数据图!$A:$A,0))</f>
        <v>#NUM!</v>
      </c>
      <c r="R30" s="31" t="e">
        <f>INDEX(数据图!$R:$R,MATCH(R27,数据图!$A:$A,0))</f>
        <v>#NUM!</v>
      </c>
      <c r="S30" s="31" t="e">
        <f>INDEX(数据图!$R:$R,MATCH(S27,数据图!$A:$A,0))</f>
        <v>#NUM!</v>
      </c>
      <c r="T30" s="31" t="e">
        <f>INDEX(数据图!$R:$R,MATCH(T27,数据图!$A:$A,0))</f>
        <v>#NUM!</v>
      </c>
      <c r="U30" s="31" t="e">
        <f>INDEX(数据图!$R:$R,MATCH(U27,数据图!$A:$A,0))</f>
        <v>#NUM!</v>
      </c>
      <c r="V30" s="31" t="e">
        <f>INDEX(数据图!$R:$R,MATCH(V27,数据图!$A:$A,0))</f>
        <v>#NUM!</v>
      </c>
      <c r="W30" s="31" t="e">
        <f>INDEX(数据图!$R:$R,MATCH(W27,数据图!$A:$A,0))</f>
        <v>#NUM!</v>
      </c>
      <c r="X30" s="31" t="e">
        <f>INDEX(数据图!$R:$R,MATCH(X27,数据图!$A:$A,0))</f>
        <v>#NUM!</v>
      </c>
      <c r="Y30" s="14"/>
    </row>
    <row r="31" s="21" customFormat="1" ht="12" customHeight="1" spans="1: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="21" customFormat="1" ht="24" customHeight="1" spans="1:25">
      <c r="A32" s="32" t="s">
        <v>97</v>
      </c>
      <c r="B32" s="33"/>
      <c r="C32" s="27" t="str">
        <f t="array" ref="C32">INDEX(数据图!$A:$A,SMALL(IF((数据图!$T$10:$T$21&gt;=数据图!$AG$13)*(数据图!$T$10:$T$21&lt;=数据图!$AI$13),ROW(数据图!$10:$21),65536),COLUMN(A1)))&amp;""</f>
        <v>美人鱼1</v>
      </c>
      <c r="D32" s="27" t="str">
        <f t="array" ref="D32">INDEX(数据图!$A:$A,SMALL(IF((数据图!$T$10:$T$21&gt;=数据图!$AG$13)*(数据图!$T$10:$T$21&lt;=数据图!$AI$13),ROW(数据图!$10:$21),65536),COLUMN(B1)))&amp;""</f>
        <v>美人鱼3</v>
      </c>
      <c r="E32" s="27" t="str">
        <f t="array" ref="E32">INDEX(数据图!$A:$A,SMALL(IF((数据图!$T$10:$T$21&gt;=数据图!$AG$13)*(数据图!$T$10:$T$21&lt;=数据图!$AI$13),ROW(数据图!$10:$21),65536),COLUMN(C1)))&amp;""</f>
        <v>美人鱼9</v>
      </c>
      <c r="F32" s="27" t="str">
        <f t="array" ref="F32">INDEX(数据图!$A:$A,SMALL(IF((数据图!$T$10:$T$21&gt;=数据图!$AG$13)*(数据图!$T$10:$T$21&lt;=数据图!$AI$13),ROW(数据图!$10:$21),65536),COLUMN(D1)))&amp;""</f>
        <v>美人鱼11</v>
      </c>
      <c r="G32" s="27" t="str">
        <f t="array" ref="G32">INDEX(数据图!$A:$A,SMALL(IF((数据图!$T$10:$T$21&gt;=数据图!$AG$13)*(数据图!$T$10:$T$21&lt;=数据图!$AI$13),ROW(数据图!$10:$21),65536),COLUMN(E1)))&amp;""</f>
        <v>美人鱼12</v>
      </c>
      <c r="H32" s="27" t="str">
        <f t="array" ref="H32">INDEX(数据图!$A:$A,SMALL(IF((数据图!$T$10:$T$21&gt;=数据图!$AG$13)*(数据图!$T$10:$T$21&lt;=数据图!$AI$13),ROW(数据图!$10:$21),65536),COLUMN(F1)))&amp;""</f>
        <v/>
      </c>
      <c r="I32" s="27" t="str">
        <f t="array" ref="I32">INDEX(数据图!$A:$A,SMALL(IF((数据图!$T$10:$T$21&gt;=数据图!$AG$13)*(数据图!$T$10:$T$21&lt;=数据图!$AI$13),ROW(数据图!$10:$21),65536),COLUMN(G1)))&amp;""</f>
        <v/>
      </c>
      <c r="J32" s="27" t="str">
        <f t="array" ref="J32">INDEX(数据图!$A:$A,SMALL(IF((数据图!$T$10:$T$21&gt;=数据图!$AG$13)*(数据图!$T$10:$T$21&lt;=数据图!$AI$13),ROW(数据图!$10:$21),65536),COLUMN(H1)))&amp;""</f>
        <v/>
      </c>
      <c r="K32" s="27" t="str">
        <f t="array" ref="K32">INDEX(数据图!$A:$A,SMALL(IF((数据图!$T$10:$T$21&gt;=数据图!$AG$13)*(数据图!$T$10:$T$21&lt;=数据图!$AI$13),ROW(数据图!$10:$21),65536),COLUMN(I1)))&amp;""</f>
        <v/>
      </c>
      <c r="L32" s="27" t="str">
        <f t="array" ref="L32">INDEX(数据图!$A:$A,SMALL(IF((数据图!$T$10:$T$21&gt;=数据图!$AG$13)*(数据图!$T$10:$T$21&lt;=数据图!$AI$13),ROW(数据图!$10:$21),65536),COLUMN(J1)))&amp;""</f>
        <v/>
      </c>
      <c r="M32" s="27" t="str">
        <f t="array" ref="M32">INDEX(数据图!$A:$A,SMALL(IF((数据图!$T$10:$T$21&gt;=数据图!$AG$13)*(数据图!$T$10:$T$21&lt;=数据图!$AI$13),ROW(数据图!$10:$21),65536),COLUMN(K1)))&amp;""</f>
        <v/>
      </c>
      <c r="N32" s="27" t="str">
        <f t="array" ref="N32">INDEX(数据图!$A:$A,SMALL(IF((数据图!$T$10:$T$21&gt;=数据图!$AG$13)*(数据图!$T$10:$T$21&lt;=数据图!$AI$13),ROW(数据图!$10:$21),65536),COLUMN(L1)))&amp;""</f>
        <v/>
      </c>
      <c r="O32" s="27" t="e">
        <f t="array" ref="O32">INDEX(数据图!$A:$A,SMALL(IF((数据图!$T$10:$T$21&gt;=数据图!$AG$13)*(数据图!$T$10:$T$21&lt;=数据图!$AI$13),ROW(数据图!$10:$21),65536),COLUMN(M1)))&amp;""</f>
        <v>#NUM!</v>
      </c>
      <c r="P32" s="27" t="e">
        <f t="array" ref="P32">INDEX(数据图!$A:$A,SMALL(IF((数据图!$T$10:$T$21&gt;=数据图!$AG$13)*(数据图!$T$10:$T$21&lt;=数据图!$AI$13),ROW(数据图!$10:$21),65536),COLUMN(N1)))&amp;""</f>
        <v>#NUM!</v>
      </c>
      <c r="Q32" s="27" t="e">
        <f t="array" ref="Q32">INDEX(数据图!$A:$A,SMALL(IF((数据图!$T$10:$T$21&gt;=数据图!$AG$13)*(数据图!$T$10:$T$21&lt;=数据图!$AI$13),ROW(数据图!$10:$21),65536),COLUMN(O1)))&amp;""</f>
        <v>#NUM!</v>
      </c>
      <c r="R32" s="27" t="e">
        <f t="array" ref="R32">INDEX(数据图!$A:$A,SMALL(IF((数据图!$T$10:$T$21&gt;=数据图!$AG$13)*(数据图!$T$10:$T$21&lt;=数据图!$AI$13),ROW(数据图!$10:$21),65536),COLUMN(P1)))&amp;""</f>
        <v>#NUM!</v>
      </c>
      <c r="S32" s="27" t="e">
        <f t="array" ref="S32">INDEX(数据图!$A:$A,SMALL(IF((数据图!$T$10:$T$21&gt;=数据图!$AG$13)*(数据图!$T$10:$T$21&lt;=数据图!$AI$13),ROW(数据图!$10:$21),65536),COLUMN(Q1)))&amp;""</f>
        <v>#NUM!</v>
      </c>
      <c r="T32" s="27" t="e">
        <f t="array" ref="T32">INDEX(数据图!$A:$A,SMALL(IF((数据图!$T$10:$T$21&gt;=数据图!$AG$13)*(数据图!$T$10:$T$21&lt;=数据图!$AI$13),ROW(数据图!$10:$21),65536),COLUMN(R1)))&amp;""</f>
        <v>#NUM!</v>
      </c>
      <c r="U32" s="27" t="e">
        <f t="array" ref="U32">INDEX(数据图!$A:$A,SMALL(IF((数据图!$T$10:$T$21&gt;=数据图!$AG$13)*(数据图!$T$10:$T$21&lt;=数据图!$AI$13),ROW(数据图!$10:$21),65536),COLUMN(S1)))&amp;""</f>
        <v>#NUM!</v>
      </c>
      <c r="V32" s="27" t="e">
        <f t="array" ref="V32">INDEX(数据图!$A:$A,SMALL(IF((数据图!$T$10:$T$21&gt;=数据图!$AG$13)*(数据图!$T$10:$T$21&lt;=数据图!$AI$13),ROW(数据图!$10:$21),65536),COLUMN(T1)))&amp;""</f>
        <v>#NUM!</v>
      </c>
      <c r="W32" s="27" t="e">
        <f t="array" ref="W32">INDEX(数据图!$A:$A,SMALL(IF((数据图!$T$10:$T$21&gt;=数据图!$AG$13)*(数据图!$T$10:$T$21&lt;=数据图!$AI$13),ROW(数据图!$10:$21),65536),COLUMN(U1)))&amp;""</f>
        <v>#NUM!</v>
      </c>
      <c r="X32" s="27" t="e">
        <f t="array" ref="X32">INDEX(数据图!$A:$A,SMALL(IF((数据图!$T$10:$T$21&gt;=数据图!$AG$13)*(数据图!$T$10:$T$21&lt;=数据图!$AI$13),ROW(数据图!$10:$21),65536),COLUMN(V1)))&amp;""</f>
        <v>#NUM!</v>
      </c>
      <c r="Y32" s="14"/>
    </row>
    <row r="33" s="21" customFormat="1" ht="24" customHeight="1" spans="1:25">
      <c r="A33" s="28">
        <f>SUMPRODUCT((数据图!$T$10:$T$21&gt;=数据图!$AG$13)*(数据图!$T$10:$T$21&lt;=数据图!$AI$13))</f>
        <v>5</v>
      </c>
      <c r="B33" s="7" t="s">
        <v>95</v>
      </c>
      <c r="C33" s="29">
        <f>INDEX(数据图!$P:$P,MATCH(C32,数据图!$A:$A,0))</f>
        <v>78.2</v>
      </c>
      <c r="D33" s="29">
        <f>INDEX(数据图!$P:$P,MATCH(D32,数据图!$A:$A,0))</f>
        <v>80.5</v>
      </c>
      <c r="E33" s="29">
        <f>INDEX(数据图!$P:$P,MATCH(E32,数据图!$A:$A,0))</f>
        <v>77.2</v>
      </c>
      <c r="F33" s="29">
        <f>INDEX(数据图!$P:$P,MATCH(F32,数据图!$A:$A,0))</f>
        <v>83.5</v>
      </c>
      <c r="G33" s="29">
        <f>INDEX(数据图!$P:$P,MATCH(G32,数据图!$A:$A,0))</f>
        <v>81.2</v>
      </c>
      <c r="H33" s="29" t="e">
        <f>INDEX(数据图!$P:$P,MATCH(H32,数据图!$A:$A,0))</f>
        <v>#N/A</v>
      </c>
      <c r="I33" s="29" t="e">
        <f>INDEX(数据图!$P:$P,MATCH(I32,数据图!$A:$A,0))</f>
        <v>#N/A</v>
      </c>
      <c r="J33" s="29" t="e">
        <f>INDEX(数据图!$P:$P,MATCH(J32,数据图!$A:$A,0))</f>
        <v>#N/A</v>
      </c>
      <c r="K33" s="29" t="e">
        <f>INDEX(数据图!$P:$P,MATCH(K32,数据图!$A:$A,0))</f>
        <v>#N/A</v>
      </c>
      <c r="L33" s="29" t="e">
        <f>INDEX(数据图!$P:$P,MATCH(L32,数据图!$A:$A,0))</f>
        <v>#N/A</v>
      </c>
      <c r="M33" s="29" t="e">
        <f>INDEX(数据图!$P:$P,MATCH(M32,数据图!$A:$A,0))</f>
        <v>#N/A</v>
      </c>
      <c r="N33" s="29" t="e">
        <f>INDEX(数据图!$P:$P,MATCH(N32,数据图!$A:$A,0))</f>
        <v>#N/A</v>
      </c>
      <c r="O33" s="29" t="e">
        <f>INDEX(数据图!$P:$P,MATCH(O32,数据图!$A:$A,0))</f>
        <v>#NUM!</v>
      </c>
      <c r="P33" s="29" t="e">
        <f>INDEX(数据图!$P:$P,MATCH(P32,数据图!$A:$A,0))</f>
        <v>#NUM!</v>
      </c>
      <c r="Q33" s="29" t="e">
        <f>INDEX(数据图!$P:$P,MATCH(Q32,数据图!$A:$A,0))</f>
        <v>#NUM!</v>
      </c>
      <c r="R33" s="29" t="e">
        <f>INDEX(数据图!$P:$P,MATCH(R32,数据图!$A:$A,0))</f>
        <v>#NUM!</v>
      </c>
      <c r="S33" s="29" t="e">
        <f>INDEX(数据图!$P:$P,MATCH(S32,数据图!$A:$A,0))</f>
        <v>#NUM!</v>
      </c>
      <c r="T33" s="29" t="e">
        <f>INDEX(数据图!$P:$P,MATCH(T32,数据图!$A:$A,0))</f>
        <v>#NUM!</v>
      </c>
      <c r="U33" s="29" t="e">
        <f>INDEX(数据图!$P:$P,MATCH(U32,数据图!$A:$A,0))</f>
        <v>#NUM!</v>
      </c>
      <c r="V33" s="29" t="e">
        <f>INDEX(数据图!$P:$P,MATCH(V32,数据图!$A:$A,0))</f>
        <v>#NUM!</v>
      </c>
      <c r="W33" s="29" t="e">
        <f>INDEX(数据图!$P:$P,MATCH(W32,数据图!$A:$A,0))</f>
        <v>#NUM!</v>
      </c>
      <c r="X33" s="29" t="e">
        <f>INDEX(数据图!$P:$P,MATCH(X32,数据图!$A:$A,0))</f>
        <v>#NUM!</v>
      </c>
      <c r="Y33" s="14"/>
    </row>
    <row r="34" s="21" customFormat="1" ht="24" customHeight="1" spans="1:25">
      <c r="A34" s="35">
        <f>SUMPRODUCT((数据图!$T$10:$T$21&gt;=数据图!$AG$13)*(数据图!$T$10:$T$21&lt;=数据图!$AI$13))/COUNTA(数据图!$A$10:$A$21)</f>
        <v>0.416666666666667</v>
      </c>
      <c r="B34" s="7" t="s">
        <v>45</v>
      </c>
      <c r="C34" s="31">
        <f>INDEX(数据图!$Q:$Q,MATCH(C32,数据图!$A:$A,0))</f>
        <v>7</v>
      </c>
      <c r="D34" s="31">
        <f>INDEX(数据图!$Q:$Q,MATCH(D32,数据图!$A:$A,0))</f>
        <v>6</v>
      </c>
      <c r="E34" s="31">
        <f>INDEX(数据图!$Q:$Q,MATCH(E32,数据图!$A:$A,0))</f>
        <v>9</v>
      </c>
      <c r="F34" s="31">
        <f>INDEX(数据图!$Q:$Q,MATCH(F32,数据图!$A:$A,0))</f>
        <v>4</v>
      </c>
      <c r="G34" s="31">
        <f>INDEX(数据图!$Q:$Q,MATCH(G32,数据图!$A:$A,0))</f>
        <v>5</v>
      </c>
      <c r="H34" s="31" t="e">
        <f>INDEX(数据图!$Q:$Q,MATCH(H32,数据图!$A:$A,0))</f>
        <v>#N/A</v>
      </c>
      <c r="I34" s="31" t="e">
        <f>INDEX(数据图!$Q:$Q,MATCH(I32,数据图!$A:$A,0))</f>
        <v>#N/A</v>
      </c>
      <c r="J34" s="31" t="e">
        <f>INDEX(数据图!$Q:$Q,MATCH(J32,数据图!$A:$A,0))</f>
        <v>#N/A</v>
      </c>
      <c r="K34" s="31" t="e">
        <f>INDEX(数据图!$Q:$Q,MATCH(K32,数据图!$A:$A,0))</f>
        <v>#N/A</v>
      </c>
      <c r="L34" s="31" t="e">
        <f>INDEX(数据图!$Q:$Q,MATCH(L32,数据图!$A:$A,0))</f>
        <v>#N/A</v>
      </c>
      <c r="M34" s="31" t="e">
        <f>INDEX(数据图!$Q:$Q,MATCH(M32,数据图!$A:$A,0))</f>
        <v>#N/A</v>
      </c>
      <c r="N34" s="31" t="e">
        <f>INDEX(数据图!$Q:$Q,MATCH(N32,数据图!$A:$A,0))</f>
        <v>#N/A</v>
      </c>
      <c r="O34" s="31" t="e">
        <f>INDEX(数据图!$Q:$Q,MATCH(O32,数据图!$A:$A,0))</f>
        <v>#NUM!</v>
      </c>
      <c r="P34" s="31" t="e">
        <f>INDEX(数据图!$Q:$Q,MATCH(P32,数据图!$A:$A,0))</f>
        <v>#NUM!</v>
      </c>
      <c r="Q34" s="31" t="e">
        <f>INDEX(数据图!$Q:$Q,MATCH(Q32,数据图!$A:$A,0))</f>
        <v>#NUM!</v>
      </c>
      <c r="R34" s="31" t="e">
        <f>INDEX(数据图!$Q:$Q,MATCH(R32,数据图!$A:$A,0))</f>
        <v>#NUM!</v>
      </c>
      <c r="S34" s="31" t="e">
        <f>INDEX(数据图!$Q:$Q,MATCH(S32,数据图!$A:$A,0))</f>
        <v>#NUM!</v>
      </c>
      <c r="T34" s="31" t="e">
        <f>INDEX(数据图!$Q:$Q,MATCH(T32,数据图!$A:$A,0))</f>
        <v>#NUM!</v>
      </c>
      <c r="U34" s="31" t="e">
        <f>INDEX(数据图!$Q:$Q,MATCH(U32,数据图!$A:$A,0))</f>
        <v>#NUM!</v>
      </c>
      <c r="V34" s="31" t="e">
        <f>INDEX(数据图!$Q:$Q,MATCH(V32,数据图!$A:$A,0))</f>
        <v>#NUM!</v>
      </c>
      <c r="W34" s="31" t="e">
        <f>INDEX(数据图!$Q:$Q,MATCH(W32,数据图!$A:$A,0))</f>
        <v>#NUM!</v>
      </c>
      <c r="X34" s="31" t="e">
        <f>INDEX(数据图!$Q:$Q,MATCH(X32,数据图!$A:$A,0))</f>
        <v>#NUM!</v>
      </c>
      <c r="Y34" s="14"/>
    </row>
    <row r="35" s="21" customFormat="1" ht="24" customHeight="1" spans="1:25">
      <c r="A35" s="35"/>
      <c r="B35" s="7" t="s">
        <v>46</v>
      </c>
      <c r="C35" s="31" t="str">
        <f>INDEX(数据图!$R:$R,MATCH(C32,数据图!$A:$A,0))</f>
        <v>B</v>
      </c>
      <c r="D35" s="31" t="str">
        <f>INDEX(数据图!$R:$R,MATCH(D32,数据图!$A:$A,0))</f>
        <v>B</v>
      </c>
      <c r="E35" s="31" t="str">
        <f>INDEX(数据图!$R:$R,MATCH(E32,数据图!$A:$A,0))</f>
        <v>B</v>
      </c>
      <c r="F35" s="31" t="str">
        <f>INDEX(数据图!$R:$R,MATCH(F32,数据图!$A:$A,0))</f>
        <v>B</v>
      </c>
      <c r="G35" s="31" t="str">
        <f>INDEX(数据图!$R:$R,MATCH(G32,数据图!$A:$A,0))</f>
        <v>B</v>
      </c>
      <c r="H35" s="31" t="e">
        <f>INDEX(数据图!$R:$R,MATCH(H32,数据图!$A:$A,0))</f>
        <v>#N/A</v>
      </c>
      <c r="I35" s="31" t="e">
        <f>INDEX(数据图!$R:$R,MATCH(I32,数据图!$A:$A,0))</f>
        <v>#N/A</v>
      </c>
      <c r="J35" s="31" t="e">
        <f>INDEX(数据图!$R:$R,MATCH(J32,数据图!$A:$A,0))</f>
        <v>#N/A</v>
      </c>
      <c r="K35" s="31" t="e">
        <f>INDEX(数据图!$R:$R,MATCH(K32,数据图!$A:$A,0))</f>
        <v>#N/A</v>
      </c>
      <c r="L35" s="31" t="e">
        <f>INDEX(数据图!$R:$R,MATCH(L32,数据图!$A:$A,0))</f>
        <v>#N/A</v>
      </c>
      <c r="M35" s="31" t="e">
        <f>INDEX(数据图!$R:$R,MATCH(M32,数据图!$A:$A,0))</f>
        <v>#N/A</v>
      </c>
      <c r="N35" s="31" t="e">
        <f>INDEX(数据图!$R:$R,MATCH(N32,数据图!$A:$A,0))</f>
        <v>#N/A</v>
      </c>
      <c r="O35" s="31" t="e">
        <f>INDEX(数据图!$R:$R,MATCH(O32,数据图!$A:$A,0))</f>
        <v>#NUM!</v>
      </c>
      <c r="P35" s="31" t="e">
        <f>INDEX(数据图!$R:$R,MATCH(P32,数据图!$A:$A,0))</f>
        <v>#NUM!</v>
      </c>
      <c r="Q35" s="31" t="e">
        <f>INDEX(数据图!$R:$R,MATCH(Q32,数据图!$A:$A,0))</f>
        <v>#NUM!</v>
      </c>
      <c r="R35" s="31" t="e">
        <f>INDEX(数据图!$R:$R,MATCH(R32,数据图!$A:$A,0))</f>
        <v>#NUM!</v>
      </c>
      <c r="S35" s="31" t="e">
        <f>INDEX(数据图!$R:$R,MATCH(S32,数据图!$A:$A,0))</f>
        <v>#NUM!</v>
      </c>
      <c r="T35" s="31" t="e">
        <f>INDEX(数据图!$R:$R,MATCH(T32,数据图!$A:$A,0))</f>
        <v>#NUM!</v>
      </c>
      <c r="U35" s="31" t="e">
        <f>INDEX(数据图!$R:$R,MATCH(U32,数据图!$A:$A,0))</f>
        <v>#NUM!</v>
      </c>
      <c r="V35" s="31" t="e">
        <f>INDEX(数据图!$R:$R,MATCH(V32,数据图!$A:$A,0))</f>
        <v>#NUM!</v>
      </c>
      <c r="W35" s="31" t="e">
        <f>INDEX(数据图!$R:$R,MATCH(W32,数据图!$A:$A,0))</f>
        <v>#NUM!</v>
      </c>
      <c r="X35" s="31" t="e">
        <f>INDEX(数据图!$R:$R,MATCH(X32,数据图!$A:$A,0))</f>
        <v>#NUM!</v>
      </c>
      <c r="Y35" s="14"/>
    </row>
    <row r="36" s="21" customFormat="1" ht="10" customHeight="1" spans="1: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="21" customFormat="1" ht="24" customHeight="1" spans="1:25">
      <c r="A37" s="36" t="s">
        <v>98</v>
      </c>
      <c r="B37" s="37"/>
      <c r="C37" s="27" t="str">
        <f t="array" ref="C37">INDEX(数据图!$A:$A,SMALL(IF((数据图!$T$10:$T$21&gt;=数据图!$AG$12)*(数据图!$T$10:$T$21&lt;=数据图!$AI$12),ROW(数据图!$10:$21),65536),COLUMN(A1)))&amp;""</f>
        <v>美人鱼5</v>
      </c>
      <c r="D37" s="27" t="str">
        <f t="array" ref="D37">INDEX(数据图!$A:$A,SMALL(IF((数据图!$T$10:$T$21&gt;=数据图!$AG$12)*(数据图!$T$10:$T$21&lt;=数据图!$AI$12),ROW(数据图!$10:$21),65536),COLUMN(B1)))&amp;""</f>
        <v>美人鱼6</v>
      </c>
      <c r="E37" s="27" t="str">
        <f t="array" ref="E37">INDEX(数据图!$A:$A,SMALL(IF((数据图!$T$10:$T$21&gt;=数据图!$AG$12)*(数据图!$T$10:$T$21&lt;=数据图!$AI$12),ROW(数据图!$10:$21),65536),COLUMN(C1)))&amp;""</f>
        <v>美人鱼8</v>
      </c>
      <c r="F37" s="27" t="str">
        <f t="array" ref="F37">INDEX(数据图!$A:$A,SMALL(IF((数据图!$T$10:$T$21&gt;=数据图!$AG$12)*(数据图!$T$10:$T$21&lt;=数据图!$AI$12),ROW(数据图!$10:$21),65536),COLUMN(D1)))&amp;""</f>
        <v/>
      </c>
      <c r="G37" s="27" t="str">
        <f t="array" ref="G37">INDEX(数据图!$A:$A,SMALL(IF((数据图!$T$10:$T$21&gt;=数据图!$AG$12)*(数据图!$T$10:$T$21&lt;=数据图!$AI$12),ROW(数据图!$10:$21),65536),COLUMN(E1)))&amp;""</f>
        <v/>
      </c>
      <c r="H37" s="27" t="str">
        <f t="array" ref="H37">INDEX(数据图!$A:$A,SMALL(IF((数据图!$T$10:$T$21&gt;=数据图!$AG$12)*(数据图!$T$10:$T$21&lt;=数据图!$AI$12),ROW(数据图!$10:$21),65536),COLUMN(F1)))&amp;""</f>
        <v/>
      </c>
      <c r="I37" s="27" t="str">
        <f t="array" ref="I37">INDEX(数据图!$A:$A,SMALL(IF((数据图!$T$10:$T$21&gt;=数据图!$AG$12)*(数据图!$T$10:$T$21&lt;=数据图!$AI$12),ROW(数据图!$10:$21),65536),COLUMN(G1)))&amp;""</f>
        <v/>
      </c>
      <c r="J37" s="27" t="str">
        <f t="array" ref="J37">INDEX(数据图!$A:$A,SMALL(IF((数据图!$T$10:$T$21&gt;=数据图!$AG$12)*(数据图!$T$10:$T$21&lt;=数据图!$AI$12),ROW(数据图!$10:$21),65536),COLUMN(H1)))&amp;""</f>
        <v/>
      </c>
      <c r="K37" s="27" t="str">
        <f t="array" ref="K37">INDEX(数据图!$A:$A,SMALL(IF((数据图!$T$10:$T$21&gt;=数据图!$AG$12)*(数据图!$T$10:$T$21&lt;=数据图!$AI$12),ROW(数据图!$10:$21),65536),COLUMN(I1)))&amp;""</f>
        <v/>
      </c>
      <c r="L37" s="27" t="str">
        <f t="array" ref="L37">INDEX(数据图!$A:$A,SMALL(IF((数据图!$T$10:$T$21&gt;=数据图!$AG$12)*(数据图!$T$10:$T$21&lt;=数据图!$AI$12),ROW(数据图!$10:$21),65536),COLUMN(J1)))&amp;""</f>
        <v/>
      </c>
      <c r="M37" s="27" t="str">
        <f t="array" ref="M37">INDEX(数据图!$A:$A,SMALL(IF((数据图!$T$10:$T$21&gt;=数据图!$AG$12)*(数据图!$T$10:$T$21&lt;=数据图!$AI$12),ROW(数据图!$10:$21),65536),COLUMN(K1)))&amp;""</f>
        <v/>
      </c>
      <c r="N37" s="27" t="str">
        <f t="array" ref="N37">INDEX(数据图!$A:$A,SMALL(IF((数据图!$T$10:$T$21&gt;=数据图!$AG$12)*(数据图!$T$10:$T$21&lt;=数据图!$AI$12),ROW(数据图!$10:$21),65536),COLUMN(L1)))&amp;""</f>
        <v/>
      </c>
      <c r="O37" s="27" t="e">
        <f t="array" ref="O37">INDEX(数据图!$A:$A,SMALL(IF((数据图!$T$10:$T$21&gt;=数据图!$AG$12)*(数据图!$T$10:$T$21&lt;=数据图!$AI$12),ROW(数据图!$10:$21),65536),COLUMN(M1)))&amp;""</f>
        <v>#NUM!</v>
      </c>
      <c r="P37" s="27" t="e">
        <f t="array" ref="P37">INDEX(数据图!$A:$A,SMALL(IF((数据图!$T$10:$T$21&gt;=数据图!$AG$12)*(数据图!$T$10:$T$21&lt;=数据图!$AI$12),ROW(数据图!$10:$21),65536),COLUMN(N1)))&amp;""</f>
        <v>#NUM!</v>
      </c>
      <c r="Q37" s="27" t="e">
        <f t="array" ref="Q37">INDEX(数据图!$A:$A,SMALL(IF((数据图!$T$10:$T$21&gt;=数据图!$AG$12)*(数据图!$T$10:$T$21&lt;=数据图!$AI$12),ROW(数据图!$10:$21),65536),COLUMN(O1)))&amp;""</f>
        <v>#NUM!</v>
      </c>
      <c r="R37" s="27" t="e">
        <f t="array" ref="R37">INDEX(数据图!$A:$A,SMALL(IF((数据图!$T$10:$T$21&gt;=数据图!$AG$12)*(数据图!$T$10:$T$21&lt;=数据图!$AI$12),ROW(数据图!$10:$21),65536),COLUMN(P1)))&amp;""</f>
        <v>#NUM!</v>
      </c>
      <c r="S37" s="27" t="e">
        <f t="array" ref="S37">INDEX(数据图!$A:$A,SMALL(IF((数据图!$T$10:$T$21&gt;=数据图!$AG$12)*(数据图!$T$10:$T$21&lt;=数据图!$AI$12),ROW(数据图!$10:$21),65536),COLUMN(Q1)))&amp;""</f>
        <v>#NUM!</v>
      </c>
      <c r="T37" s="27" t="e">
        <f t="array" ref="T37">INDEX(数据图!$A:$A,SMALL(IF((数据图!$T$10:$T$21&gt;=数据图!$AG$12)*(数据图!$T$10:$T$21&lt;=数据图!$AI$12),ROW(数据图!$10:$21),65536),COLUMN(R1)))&amp;""</f>
        <v>#NUM!</v>
      </c>
      <c r="U37" s="27" t="e">
        <f t="array" ref="U37">INDEX(数据图!$A:$A,SMALL(IF((数据图!$T$10:$T$21&gt;=数据图!$AG$12)*(数据图!$T$10:$T$21&lt;=数据图!$AI$12),ROW(数据图!$10:$21),65536),COLUMN(S1)))&amp;""</f>
        <v>#NUM!</v>
      </c>
      <c r="V37" s="27" t="e">
        <f t="array" ref="V37">INDEX(数据图!$A:$A,SMALL(IF((数据图!$T$10:$T$21&gt;=数据图!$AG$12)*(数据图!$T$10:$T$21&lt;=数据图!$AI$12),ROW(数据图!$10:$21),65536),COLUMN(T1)))&amp;""</f>
        <v>#NUM!</v>
      </c>
      <c r="W37" s="27" t="e">
        <f t="array" ref="W37">INDEX(数据图!$A:$A,SMALL(IF((数据图!$T$10:$T$21&gt;=数据图!$AG$12)*(数据图!$T$10:$T$21&lt;=数据图!$AI$12),ROW(数据图!$10:$21),65536),COLUMN(U1)))&amp;""</f>
        <v>#NUM!</v>
      </c>
      <c r="X37" s="27" t="e">
        <f t="array" ref="X37">INDEX(数据图!$A:$A,SMALL(IF((数据图!$T$10:$T$21&gt;=数据图!$AG$12)*(数据图!$T$10:$T$21&lt;=数据图!$AI$12),ROW(数据图!$10:$21),65536),COLUMN(V1)))&amp;""</f>
        <v>#NUM!</v>
      </c>
      <c r="Y37" s="14"/>
    </row>
    <row r="38" s="21" customFormat="1" ht="24" customHeight="1" spans="1:25">
      <c r="A38" s="28">
        <f>SUMPRODUCT((数据图!$T$10:$T$21&gt;=数据图!$AG$12)*(数据图!$T$10:$T$21&lt;=数据图!$AI$12))</f>
        <v>3</v>
      </c>
      <c r="B38" s="7" t="s">
        <v>95</v>
      </c>
      <c r="C38" s="29">
        <f>INDEX(数据图!$P:$P,MATCH(C37,数据图!$A:$A,0))</f>
        <v>67</v>
      </c>
      <c r="D38" s="29">
        <f>INDEX(数据图!$P:$P,MATCH(D37,数据图!$A:$A,0))</f>
        <v>64</v>
      </c>
      <c r="E38" s="29">
        <f>INDEX(数据图!$P:$P,MATCH(E37,数据图!$A:$A,0))</f>
        <v>67</v>
      </c>
      <c r="F38" s="29" t="e">
        <f>INDEX(数据图!$P:$P,MATCH(F37,数据图!$A:$A,0))</f>
        <v>#N/A</v>
      </c>
      <c r="G38" s="29" t="e">
        <f>INDEX(数据图!$P:$P,MATCH(G37,数据图!$A:$A,0))</f>
        <v>#N/A</v>
      </c>
      <c r="H38" s="29" t="e">
        <f>INDEX(数据图!$P:$P,MATCH(H37,数据图!$A:$A,0))</f>
        <v>#N/A</v>
      </c>
      <c r="I38" s="29" t="e">
        <f>INDEX(数据图!$P:$P,MATCH(I37,数据图!$A:$A,0))</f>
        <v>#N/A</v>
      </c>
      <c r="J38" s="29" t="e">
        <f>INDEX(数据图!$P:$P,MATCH(J37,数据图!$A:$A,0))</f>
        <v>#N/A</v>
      </c>
      <c r="K38" s="29" t="e">
        <f>INDEX(数据图!$P:$P,MATCH(K37,数据图!$A:$A,0))</f>
        <v>#N/A</v>
      </c>
      <c r="L38" s="29" t="e">
        <f>INDEX(数据图!$P:$P,MATCH(L37,数据图!$A:$A,0))</f>
        <v>#N/A</v>
      </c>
      <c r="M38" s="29" t="e">
        <f>INDEX(数据图!$P:$P,MATCH(M37,数据图!$A:$A,0))</f>
        <v>#N/A</v>
      </c>
      <c r="N38" s="29" t="e">
        <f>INDEX(数据图!$P:$P,MATCH(N37,数据图!$A:$A,0))</f>
        <v>#N/A</v>
      </c>
      <c r="O38" s="29" t="e">
        <f>INDEX(数据图!$P:$P,MATCH(O37,数据图!$A:$A,0))</f>
        <v>#NUM!</v>
      </c>
      <c r="P38" s="29" t="e">
        <f>INDEX(数据图!$P:$P,MATCH(P37,数据图!$A:$A,0))</f>
        <v>#NUM!</v>
      </c>
      <c r="Q38" s="29" t="e">
        <f>INDEX(数据图!$P:$P,MATCH(Q37,数据图!$A:$A,0))</f>
        <v>#NUM!</v>
      </c>
      <c r="R38" s="29" t="e">
        <f>INDEX(数据图!$P:$P,MATCH(R37,数据图!$A:$A,0))</f>
        <v>#NUM!</v>
      </c>
      <c r="S38" s="29" t="e">
        <f>INDEX(数据图!$P:$P,MATCH(S37,数据图!$A:$A,0))</f>
        <v>#NUM!</v>
      </c>
      <c r="T38" s="29" t="e">
        <f>INDEX(数据图!$P:$P,MATCH(T37,数据图!$A:$A,0))</f>
        <v>#NUM!</v>
      </c>
      <c r="U38" s="29" t="e">
        <f>INDEX(数据图!$P:$P,MATCH(U37,数据图!$A:$A,0))</f>
        <v>#NUM!</v>
      </c>
      <c r="V38" s="29" t="e">
        <f>INDEX(数据图!$P:$P,MATCH(V37,数据图!$A:$A,0))</f>
        <v>#NUM!</v>
      </c>
      <c r="W38" s="29" t="e">
        <f>INDEX(数据图!$P:$P,MATCH(W37,数据图!$A:$A,0))</f>
        <v>#NUM!</v>
      </c>
      <c r="X38" s="29" t="e">
        <f>INDEX(数据图!$P:$P,MATCH(X37,数据图!$A:$A,0))</f>
        <v>#NUM!</v>
      </c>
      <c r="Y38" s="14"/>
    </row>
    <row r="39" s="21" customFormat="1" ht="24" customHeight="1" spans="1:25">
      <c r="A39" s="38">
        <f>SUMPRODUCT((数据图!$T$10:$T$21&gt;=数据图!$AG$12)*(数据图!$T$10:$T$21&lt;=数据图!$AI$12))/COUNTA(数据图!$A$10:$A$21)</f>
        <v>0.25</v>
      </c>
      <c r="B39" s="7" t="s">
        <v>45</v>
      </c>
      <c r="C39" s="31">
        <f>INDEX(数据图!$Q:$Q,MATCH(C37,数据图!$A:$A,0))</f>
        <v>10</v>
      </c>
      <c r="D39" s="31">
        <f>INDEX(数据图!$Q:$Q,MATCH(D37,数据图!$A:$A,0))</f>
        <v>12</v>
      </c>
      <c r="E39" s="31">
        <f>INDEX(数据图!$Q:$Q,MATCH(E37,数据图!$A:$A,0))</f>
        <v>10</v>
      </c>
      <c r="F39" s="31" t="e">
        <f>INDEX(数据图!$Q:$Q,MATCH(F37,数据图!$A:$A,0))</f>
        <v>#N/A</v>
      </c>
      <c r="G39" s="31" t="e">
        <f>INDEX(数据图!$Q:$Q,MATCH(G37,数据图!$A:$A,0))</f>
        <v>#N/A</v>
      </c>
      <c r="H39" s="31" t="e">
        <f>INDEX(数据图!$Q:$Q,MATCH(H37,数据图!$A:$A,0))</f>
        <v>#N/A</v>
      </c>
      <c r="I39" s="31" t="e">
        <f>INDEX(数据图!$Q:$Q,MATCH(I37,数据图!$A:$A,0))</f>
        <v>#N/A</v>
      </c>
      <c r="J39" s="31" t="e">
        <f>INDEX(数据图!$Q:$Q,MATCH(J37,数据图!$A:$A,0))</f>
        <v>#N/A</v>
      </c>
      <c r="K39" s="31" t="e">
        <f>INDEX(数据图!$Q:$Q,MATCH(K37,数据图!$A:$A,0))</f>
        <v>#N/A</v>
      </c>
      <c r="L39" s="31" t="e">
        <f>INDEX(数据图!$Q:$Q,MATCH(L37,数据图!$A:$A,0))</f>
        <v>#N/A</v>
      </c>
      <c r="M39" s="31" t="e">
        <f>INDEX(数据图!$Q:$Q,MATCH(M37,数据图!$A:$A,0))</f>
        <v>#N/A</v>
      </c>
      <c r="N39" s="31" t="e">
        <f>INDEX(数据图!$Q:$Q,MATCH(N37,数据图!$A:$A,0))</f>
        <v>#N/A</v>
      </c>
      <c r="O39" s="31" t="e">
        <f>INDEX(数据图!$Q:$Q,MATCH(O37,数据图!$A:$A,0))</f>
        <v>#NUM!</v>
      </c>
      <c r="P39" s="31" t="e">
        <f>INDEX(数据图!$Q:$Q,MATCH(P37,数据图!$A:$A,0))</f>
        <v>#NUM!</v>
      </c>
      <c r="Q39" s="31" t="e">
        <f>INDEX(数据图!$Q:$Q,MATCH(Q37,数据图!$A:$A,0))</f>
        <v>#NUM!</v>
      </c>
      <c r="R39" s="31" t="e">
        <f>INDEX(数据图!$Q:$Q,MATCH(R37,数据图!$A:$A,0))</f>
        <v>#NUM!</v>
      </c>
      <c r="S39" s="31" t="e">
        <f>INDEX(数据图!$Q:$Q,MATCH(S37,数据图!$A:$A,0))</f>
        <v>#NUM!</v>
      </c>
      <c r="T39" s="31" t="e">
        <f>INDEX(数据图!$Q:$Q,MATCH(T37,数据图!$A:$A,0))</f>
        <v>#NUM!</v>
      </c>
      <c r="U39" s="31" t="e">
        <f>INDEX(数据图!$Q:$Q,MATCH(U37,数据图!$A:$A,0))</f>
        <v>#NUM!</v>
      </c>
      <c r="V39" s="31" t="e">
        <f>INDEX(数据图!$Q:$Q,MATCH(V37,数据图!$A:$A,0))</f>
        <v>#NUM!</v>
      </c>
      <c r="W39" s="31" t="e">
        <f>INDEX(数据图!$Q:$Q,MATCH(W37,数据图!$A:$A,0))</f>
        <v>#NUM!</v>
      </c>
      <c r="X39" s="31" t="e">
        <f>INDEX(数据图!$Q:$Q,MATCH(X37,数据图!$A:$A,0))</f>
        <v>#NUM!</v>
      </c>
      <c r="Y39" s="14"/>
    </row>
    <row r="40" s="21" customFormat="1" ht="24" customHeight="1" spans="1:25">
      <c r="A40" s="38"/>
      <c r="B40" s="7" t="s">
        <v>46</v>
      </c>
      <c r="C40" s="31" t="str">
        <f>INDEX(数据图!$R:$R,MATCH(C37,数据图!$A:$A,0))</f>
        <v>C</v>
      </c>
      <c r="D40" s="31" t="str">
        <f>INDEX(数据图!$R:$R,MATCH(D37,数据图!$A:$A,0))</f>
        <v>C</v>
      </c>
      <c r="E40" s="31" t="str">
        <f>INDEX(数据图!$R:$R,MATCH(E37,数据图!$A:$A,0))</f>
        <v>C</v>
      </c>
      <c r="F40" s="31" t="e">
        <f>INDEX(数据图!$R:$R,MATCH(F37,数据图!$A:$A,0))</f>
        <v>#N/A</v>
      </c>
      <c r="G40" s="31" t="e">
        <f>INDEX(数据图!$R:$R,MATCH(G37,数据图!$A:$A,0))</f>
        <v>#N/A</v>
      </c>
      <c r="H40" s="31" t="e">
        <f>INDEX(数据图!$R:$R,MATCH(H37,数据图!$A:$A,0))</f>
        <v>#N/A</v>
      </c>
      <c r="I40" s="31" t="e">
        <f>INDEX(数据图!$R:$R,MATCH(I37,数据图!$A:$A,0))</f>
        <v>#N/A</v>
      </c>
      <c r="J40" s="31" t="e">
        <f>INDEX(数据图!$R:$R,MATCH(J37,数据图!$A:$A,0))</f>
        <v>#N/A</v>
      </c>
      <c r="K40" s="31" t="e">
        <f>INDEX(数据图!$R:$R,MATCH(K37,数据图!$A:$A,0))</f>
        <v>#N/A</v>
      </c>
      <c r="L40" s="31" t="e">
        <f>INDEX(数据图!$R:$R,MATCH(L37,数据图!$A:$A,0))</f>
        <v>#N/A</v>
      </c>
      <c r="M40" s="31" t="e">
        <f>INDEX(数据图!$R:$R,MATCH(M37,数据图!$A:$A,0))</f>
        <v>#N/A</v>
      </c>
      <c r="N40" s="31" t="e">
        <f>INDEX(数据图!$R:$R,MATCH(N37,数据图!$A:$A,0))</f>
        <v>#N/A</v>
      </c>
      <c r="O40" s="31" t="e">
        <f>INDEX(数据图!$R:$R,MATCH(O37,数据图!$A:$A,0))</f>
        <v>#NUM!</v>
      </c>
      <c r="P40" s="31" t="e">
        <f>INDEX(数据图!$R:$R,MATCH(P37,数据图!$A:$A,0))</f>
        <v>#NUM!</v>
      </c>
      <c r="Q40" s="31" t="e">
        <f>INDEX(数据图!$R:$R,MATCH(Q37,数据图!$A:$A,0))</f>
        <v>#NUM!</v>
      </c>
      <c r="R40" s="31" t="e">
        <f>INDEX(数据图!$R:$R,MATCH(R37,数据图!$A:$A,0))</f>
        <v>#NUM!</v>
      </c>
      <c r="S40" s="31" t="e">
        <f>INDEX(数据图!$R:$R,MATCH(S37,数据图!$A:$A,0))</f>
        <v>#NUM!</v>
      </c>
      <c r="T40" s="31" t="e">
        <f>INDEX(数据图!$R:$R,MATCH(T37,数据图!$A:$A,0))</f>
        <v>#NUM!</v>
      </c>
      <c r="U40" s="31" t="e">
        <f>INDEX(数据图!$R:$R,MATCH(U37,数据图!$A:$A,0))</f>
        <v>#NUM!</v>
      </c>
      <c r="V40" s="31" t="e">
        <f>INDEX(数据图!$R:$R,MATCH(V37,数据图!$A:$A,0))</f>
        <v>#NUM!</v>
      </c>
      <c r="W40" s="31" t="e">
        <f>INDEX(数据图!$R:$R,MATCH(W37,数据图!$A:$A,0))</f>
        <v>#NUM!</v>
      </c>
      <c r="X40" s="31" t="e">
        <f>INDEX(数据图!$R:$R,MATCH(X37,数据图!$A:$A,0))</f>
        <v>#NUM!</v>
      </c>
      <c r="Y40" s="14"/>
    </row>
    <row r="41" s="21" customFormat="1" ht="9" customHeight="1" spans="1: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="21" customFormat="1" ht="24" customHeight="1" spans="1:25">
      <c r="A42" s="32" t="s">
        <v>99</v>
      </c>
      <c r="B42" s="33"/>
      <c r="C42" s="27" t="str">
        <f t="array" ref="C42">INDEX(数据图!$A:$A,SMALL(IF((数据图!$T$10:$T$21&lt;=数据图!$AI$11),ROW(数据图!$10:$21),65536),COLUMN(A1)))&amp;""</f>
        <v>美人鱼4</v>
      </c>
      <c r="D42" s="27" t="str">
        <f t="array" ref="D42">INDEX(数据图!$A:$A,SMALL(IF((数据图!$T$10:$T$21&lt;=数据图!$AI$11),ROW(数据图!$10:$21),65536),COLUMN(B1)))&amp;""</f>
        <v/>
      </c>
      <c r="E42" s="27" t="str">
        <f t="array" ref="E42">INDEX(数据图!$A:$A,SMALL(IF((数据图!$T$10:$T$21&lt;=数据图!$AI$11),ROW(数据图!$10:$21),65536),COLUMN(C1)))&amp;""</f>
        <v/>
      </c>
      <c r="F42" s="27" t="str">
        <f t="array" ref="F42">INDEX(数据图!$A:$A,SMALL(IF((数据图!$T$10:$T$21&lt;=数据图!$AI$11),ROW(数据图!$10:$21),65536),COLUMN(D1)))&amp;""</f>
        <v/>
      </c>
      <c r="G42" s="27" t="str">
        <f t="array" ref="G42">INDEX(数据图!$A:$A,SMALL(IF((数据图!$T$10:$T$21&lt;=数据图!$AI$11),ROW(数据图!$10:$21),65536),COLUMN(E1)))&amp;""</f>
        <v/>
      </c>
      <c r="H42" s="27" t="str">
        <f t="array" ref="H42">INDEX(数据图!$A:$A,SMALL(IF((数据图!$T$10:$T$21&lt;=数据图!$AI$11),ROW(数据图!$10:$21),65536),COLUMN(F1)))&amp;""</f>
        <v/>
      </c>
      <c r="I42" s="27" t="str">
        <f t="array" ref="I42">INDEX(数据图!$A:$A,SMALL(IF((数据图!$T$10:$T$21&lt;=数据图!$AI$11),ROW(数据图!$10:$21),65536),COLUMN(G1)))&amp;""</f>
        <v/>
      </c>
      <c r="J42" s="27" t="str">
        <f t="array" ref="J42">INDEX(数据图!$A:$A,SMALL(IF((数据图!$T$10:$T$21&lt;=数据图!$AI$11),ROW(数据图!$10:$21),65536),COLUMN(H1)))&amp;""</f>
        <v/>
      </c>
      <c r="K42" s="27" t="str">
        <f t="array" ref="K42">INDEX(数据图!$A:$A,SMALL(IF((数据图!$T$10:$T$21&lt;=数据图!$AI$11),ROW(数据图!$10:$21),65536),COLUMN(I1)))&amp;""</f>
        <v/>
      </c>
      <c r="L42" s="27" t="str">
        <f t="array" ref="L42">INDEX(数据图!$A:$A,SMALL(IF((数据图!$T$10:$T$21&lt;=数据图!$AI$11),ROW(数据图!$10:$21),65536),COLUMN(J1)))&amp;""</f>
        <v/>
      </c>
      <c r="M42" s="27" t="str">
        <f t="array" ref="M42">INDEX(数据图!$A:$A,SMALL(IF((数据图!$T$10:$T$21&lt;=数据图!$AI$11),ROW(数据图!$10:$21),65536),COLUMN(K1)))&amp;""</f>
        <v/>
      </c>
      <c r="N42" s="27" t="str">
        <f t="array" ref="N42">INDEX(数据图!$A:$A,SMALL(IF((数据图!$T$10:$T$21&lt;=数据图!$AI$11),ROW(数据图!$10:$21),65536),COLUMN(L1)))&amp;""</f>
        <v/>
      </c>
      <c r="O42" s="27" t="e">
        <f t="array" ref="O42">INDEX(数据图!$A:$A,SMALL(IF((数据图!$T$10:$T$21&lt;=数据图!$AI$11),ROW(数据图!$10:$21),65536),COLUMN(M1)))&amp;""</f>
        <v>#NUM!</v>
      </c>
      <c r="P42" s="27" t="e">
        <f t="array" ref="P42">INDEX(数据图!$A:$A,SMALL(IF((数据图!$T$10:$T$21&lt;=数据图!$AI$11),ROW(数据图!$10:$21),65536),COLUMN(N1)))&amp;""</f>
        <v>#NUM!</v>
      </c>
      <c r="Q42" s="27" t="e">
        <f t="array" ref="Q42">INDEX(数据图!$A:$A,SMALL(IF((数据图!$T$10:$T$21&lt;=数据图!$AI$11),ROW(数据图!$10:$21),65536),COLUMN(O1)))&amp;""</f>
        <v>#NUM!</v>
      </c>
      <c r="R42" s="27" t="e">
        <f t="array" ref="R42">INDEX(数据图!$A:$A,SMALL(IF((数据图!$T$10:$T$21&lt;=数据图!$AI$11),ROW(数据图!$10:$21),65536),COLUMN(P1)))&amp;""</f>
        <v>#NUM!</v>
      </c>
      <c r="S42" s="27" t="e">
        <f t="array" ref="S42">INDEX(数据图!$A:$A,SMALL(IF((数据图!$T$10:$T$21&lt;=数据图!$AI$11),ROW(数据图!$10:$21),65536),COLUMN(Q1)))&amp;""</f>
        <v>#NUM!</v>
      </c>
      <c r="T42" s="27" t="e">
        <f t="array" ref="T42">INDEX(数据图!$A:$A,SMALL(IF((数据图!$T$10:$T$21&lt;=数据图!$AI$11),ROW(数据图!$10:$21),65536),COLUMN(R1)))&amp;""</f>
        <v>#NUM!</v>
      </c>
      <c r="U42" s="27" t="e">
        <f t="array" ref="U42">INDEX(数据图!$A:$A,SMALL(IF((数据图!$T$10:$T$21&lt;=数据图!$AI$11),ROW(数据图!$10:$21),65536),COLUMN(S1)))&amp;""</f>
        <v>#NUM!</v>
      </c>
      <c r="V42" s="27" t="e">
        <f t="array" ref="V42">INDEX(数据图!$A:$A,SMALL(IF((数据图!$T$10:$T$21&lt;=数据图!$AI$11),ROW(数据图!$10:$21),65536),COLUMN(T1)))&amp;""</f>
        <v>#NUM!</v>
      </c>
      <c r="W42" s="27" t="e">
        <f t="array" ref="W42">INDEX(数据图!$A:$A,SMALL(IF((数据图!$T$10:$T$21&lt;=数据图!$AI$11),ROW(数据图!$10:$21),65536),COLUMN(U1)))&amp;""</f>
        <v>#NUM!</v>
      </c>
      <c r="X42" s="27" t="e">
        <f t="array" ref="X42">INDEX(数据图!$A:$A,SMALL(IF((数据图!$T$10:$T$21&lt;=数据图!$AI$11),ROW(数据图!$10:$21),65536),COLUMN(V1)))&amp;""</f>
        <v>#NUM!</v>
      </c>
      <c r="Y42" s="14"/>
    </row>
    <row r="43" s="21" customFormat="1" ht="24" customHeight="1" spans="1:25">
      <c r="A43" s="28">
        <f>SUMPRODUCT(N(数据图!$T$10:$T$21&lt;=数据图!$AI$11))</f>
        <v>1</v>
      </c>
      <c r="B43" s="7" t="s">
        <v>95</v>
      </c>
      <c r="C43" s="29">
        <f>INDEX(数据图!$P:$P,MATCH(C42,数据图!$A:$A,0))</f>
        <v>55</v>
      </c>
      <c r="D43" s="29" t="e">
        <f>INDEX(数据图!$P:$P,MATCH(D42,数据图!$A:$A,0))</f>
        <v>#N/A</v>
      </c>
      <c r="E43" s="29" t="e">
        <f>INDEX(数据图!$P:$P,MATCH(E42,数据图!$A:$A,0))</f>
        <v>#N/A</v>
      </c>
      <c r="F43" s="29" t="e">
        <f>INDEX(数据图!$P:$P,MATCH(F42,数据图!$A:$A,0))</f>
        <v>#N/A</v>
      </c>
      <c r="G43" s="29" t="e">
        <f>INDEX(数据图!$P:$P,MATCH(G42,数据图!$A:$A,0))</f>
        <v>#N/A</v>
      </c>
      <c r="H43" s="29" t="e">
        <f>INDEX(数据图!$P:$P,MATCH(H42,数据图!$A:$A,0))</f>
        <v>#N/A</v>
      </c>
      <c r="I43" s="29" t="e">
        <f>INDEX(数据图!$P:$P,MATCH(I42,数据图!$A:$A,0))</f>
        <v>#N/A</v>
      </c>
      <c r="J43" s="29" t="e">
        <f>INDEX(数据图!$P:$P,MATCH(J42,数据图!$A:$A,0))</f>
        <v>#N/A</v>
      </c>
      <c r="K43" s="29" t="e">
        <f>INDEX(数据图!$P:$P,MATCH(K42,数据图!$A:$A,0))</f>
        <v>#N/A</v>
      </c>
      <c r="L43" s="29" t="e">
        <f>INDEX(数据图!$P:$P,MATCH(L42,数据图!$A:$A,0))</f>
        <v>#N/A</v>
      </c>
      <c r="M43" s="29" t="e">
        <f>INDEX(数据图!$P:$P,MATCH(M42,数据图!$A:$A,0))</f>
        <v>#N/A</v>
      </c>
      <c r="N43" s="29" t="e">
        <f>INDEX(数据图!$P:$P,MATCH(N42,数据图!$A:$A,0))</f>
        <v>#N/A</v>
      </c>
      <c r="O43" s="29" t="e">
        <f>INDEX(数据图!$P:$P,MATCH(O42,数据图!$A:$A,0))</f>
        <v>#NUM!</v>
      </c>
      <c r="P43" s="29" t="e">
        <f>INDEX(数据图!$P:$P,MATCH(P42,数据图!$A:$A,0))</f>
        <v>#NUM!</v>
      </c>
      <c r="Q43" s="29" t="e">
        <f>INDEX(数据图!$P:$P,MATCH(Q42,数据图!$A:$A,0))</f>
        <v>#NUM!</v>
      </c>
      <c r="R43" s="29" t="e">
        <f>INDEX(数据图!$P:$P,MATCH(R42,数据图!$A:$A,0))</f>
        <v>#NUM!</v>
      </c>
      <c r="S43" s="29" t="e">
        <f>INDEX(数据图!$P:$P,MATCH(S42,数据图!$A:$A,0))</f>
        <v>#NUM!</v>
      </c>
      <c r="T43" s="29" t="e">
        <f>INDEX(数据图!$P:$P,MATCH(T42,数据图!$A:$A,0))</f>
        <v>#NUM!</v>
      </c>
      <c r="U43" s="29" t="e">
        <f>INDEX(数据图!$P:$P,MATCH(U42,数据图!$A:$A,0))</f>
        <v>#NUM!</v>
      </c>
      <c r="V43" s="29" t="e">
        <f>INDEX(数据图!$P:$P,MATCH(V42,数据图!$A:$A,0))</f>
        <v>#NUM!</v>
      </c>
      <c r="W43" s="29" t="e">
        <f>INDEX(数据图!$P:$P,MATCH(W42,数据图!$A:$A,0))</f>
        <v>#NUM!</v>
      </c>
      <c r="X43" s="29" t="e">
        <f>INDEX(数据图!$P:$P,MATCH(X42,数据图!$A:$A,0))</f>
        <v>#NUM!</v>
      </c>
      <c r="Y43" s="14"/>
    </row>
    <row r="44" s="21" customFormat="1" ht="24" customHeight="1" spans="1:25">
      <c r="A44" s="39">
        <f>SUMPRODUCT(N(数据图!$T$10:$T$21&lt;=数据图!$AI$11))/COUNTA(数据图!$A$10:$A$21)</f>
        <v>0.0833333333333333</v>
      </c>
      <c r="B44" s="7" t="s">
        <v>45</v>
      </c>
      <c r="C44" s="31">
        <f>INDEX(数据图!$Q:$Q,MATCH(C42,数据图!$A:$A,0))</f>
        <v>13</v>
      </c>
      <c r="D44" s="31" t="e">
        <f>INDEX(数据图!$Q:$Q,MATCH(D42,数据图!$A:$A,0))</f>
        <v>#N/A</v>
      </c>
      <c r="E44" s="31" t="e">
        <f>INDEX(数据图!$Q:$Q,MATCH(E42,数据图!$A:$A,0))</f>
        <v>#N/A</v>
      </c>
      <c r="F44" s="31" t="e">
        <f>INDEX(数据图!$Q:$Q,MATCH(F42,数据图!$A:$A,0))</f>
        <v>#N/A</v>
      </c>
      <c r="G44" s="31" t="e">
        <f>INDEX(数据图!$Q:$Q,MATCH(G42,数据图!$A:$A,0))</f>
        <v>#N/A</v>
      </c>
      <c r="H44" s="31" t="e">
        <f>INDEX(数据图!$Q:$Q,MATCH(H42,数据图!$A:$A,0))</f>
        <v>#N/A</v>
      </c>
      <c r="I44" s="31" t="e">
        <f>INDEX(数据图!$Q:$Q,MATCH(I42,数据图!$A:$A,0))</f>
        <v>#N/A</v>
      </c>
      <c r="J44" s="31" t="e">
        <f>INDEX(数据图!$Q:$Q,MATCH(J42,数据图!$A:$A,0))</f>
        <v>#N/A</v>
      </c>
      <c r="K44" s="31" t="e">
        <f>INDEX(数据图!$Q:$Q,MATCH(K42,数据图!$A:$A,0))</f>
        <v>#N/A</v>
      </c>
      <c r="L44" s="31" t="e">
        <f>INDEX(数据图!$Q:$Q,MATCH(L42,数据图!$A:$A,0))</f>
        <v>#N/A</v>
      </c>
      <c r="M44" s="31" t="e">
        <f>INDEX(数据图!$Q:$Q,MATCH(M42,数据图!$A:$A,0))</f>
        <v>#N/A</v>
      </c>
      <c r="N44" s="31" t="e">
        <f>INDEX(数据图!$Q:$Q,MATCH(N42,数据图!$A:$A,0))</f>
        <v>#N/A</v>
      </c>
      <c r="O44" s="31" t="e">
        <f>INDEX(数据图!$Q:$Q,MATCH(O42,数据图!$A:$A,0))</f>
        <v>#NUM!</v>
      </c>
      <c r="P44" s="31" t="e">
        <f>INDEX(数据图!$Q:$Q,MATCH(P42,数据图!$A:$A,0))</f>
        <v>#NUM!</v>
      </c>
      <c r="Q44" s="31" t="e">
        <f>INDEX(数据图!$Q:$Q,MATCH(Q42,数据图!$A:$A,0))</f>
        <v>#NUM!</v>
      </c>
      <c r="R44" s="31" t="e">
        <f>INDEX(数据图!$Q:$Q,MATCH(R42,数据图!$A:$A,0))</f>
        <v>#NUM!</v>
      </c>
      <c r="S44" s="31" t="e">
        <f>INDEX(数据图!$Q:$Q,MATCH(S42,数据图!$A:$A,0))</f>
        <v>#NUM!</v>
      </c>
      <c r="T44" s="31" t="e">
        <f>INDEX(数据图!$Q:$Q,MATCH(T42,数据图!$A:$A,0))</f>
        <v>#NUM!</v>
      </c>
      <c r="U44" s="31" t="e">
        <f>INDEX(数据图!$Q:$Q,MATCH(U42,数据图!$A:$A,0))</f>
        <v>#NUM!</v>
      </c>
      <c r="V44" s="31" t="e">
        <f>INDEX(数据图!$Q:$Q,MATCH(V42,数据图!$A:$A,0))</f>
        <v>#NUM!</v>
      </c>
      <c r="W44" s="31" t="e">
        <f>INDEX(数据图!$Q:$Q,MATCH(W42,数据图!$A:$A,0))</f>
        <v>#NUM!</v>
      </c>
      <c r="X44" s="31" t="e">
        <f>INDEX(数据图!$Q:$Q,MATCH(X42,数据图!$A:$A,0))</f>
        <v>#NUM!</v>
      </c>
      <c r="Y44" s="14"/>
    </row>
    <row r="45" s="21" customFormat="1" ht="24" customHeight="1" spans="1:25">
      <c r="A45" s="39"/>
      <c r="B45" s="7" t="s">
        <v>46</v>
      </c>
      <c r="C45" s="31" t="str">
        <f>INDEX(数据图!$R:$R,MATCH(C42,数据图!$A:$A,0))</f>
        <v>D</v>
      </c>
      <c r="D45" s="31" t="e">
        <f>INDEX(数据图!$R:$R,MATCH(D42,数据图!$A:$A,0))</f>
        <v>#N/A</v>
      </c>
      <c r="E45" s="31" t="e">
        <f>INDEX(数据图!$R:$R,MATCH(E42,数据图!$A:$A,0))</f>
        <v>#N/A</v>
      </c>
      <c r="F45" s="31" t="e">
        <f>INDEX(数据图!$R:$R,MATCH(F42,数据图!$A:$A,0))</f>
        <v>#N/A</v>
      </c>
      <c r="G45" s="31" t="e">
        <f>INDEX(数据图!$R:$R,MATCH(G42,数据图!$A:$A,0))</f>
        <v>#N/A</v>
      </c>
      <c r="H45" s="31" t="e">
        <f>INDEX(数据图!$R:$R,MATCH(H42,数据图!$A:$A,0))</f>
        <v>#N/A</v>
      </c>
      <c r="I45" s="31" t="e">
        <f>INDEX(数据图!$R:$R,MATCH(I42,数据图!$A:$A,0))</f>
        <v>#N/A</v>
      </c>
      <c r="J45" s="31" t="e">
        <f>INDEX(数据图!$R:$R,MATCH(J42,数据图!$A:$A,0))</f>
        <v>#N/A</v>
      </c>
      <c r="K45" s="31" t="e">
        <f>INDEX(数据图!$R:$R,MATCH(K42,数据图!$A:$A,0))</f>
        <v>#N/A</v>
      </c>
      <c r="L45" s="31" t="e">
        <f>INDEX(数据图!$R:$R,MATCH(L42,数据图!$A:$A,0))</f>
        <v>#N/A</v>
      </c>
      <c r="M45" s="31" t="e">
        <f>INDEX(数据图!$R:$R,MATCH(M42,数据图!$A:$A,0))</f>
        <v>#N/A</v>
      </c>
      <c r="N45" s="31" t="e">
        <f>INDEX(数据图!$R:$R,MATCH(N42,数据图!$A:$A,0))</f>
        <v>#N/A</v>
      </c>
      <c r="O45" s="31" t="e">
        <f>INDEX(数据图!$R:$R,MATCH(O42,数据图!$A:$A,0))</f>
        <v>#NUM!</v>
      </c>
      <c r="P45" s="31" t="e">
        <f>INDEX(数据图!$R:$R,MATCH(P42,数据图!$A:$A,0))</f>
        <v>#NUM!</v>
      </c>
      <c r="Q45" s="31" t="e">
        <f>INDEX(数据图!$R:$R,MATCH(Q42,数据图!$A:$A,0))</f>
        <v>#NUM!</v>
      </c>
      <c r="R45" s="31" t="e">
        <f>INDEX(数据图!$R:$R,MATCH(R42,数据图!$A:$A,0))</f>
        <v>#NUM!</v>
      </c>
      <c r="S45" s="31" t="e">
        <f>INDEX(数据图!$R:$R,MATCH(S42,数据图!$A:$A,0))</f>
        <v>#NUM!</v>
      </c>
      <c r="T45" s="31" t="e">
        <f>INDEX(数据图!$R:$R,MATCH(T42,数据图!$A:$A,0))</f>
        <v>#NUM!</v>
      </c>
      <c r="U45" s="31" t="e">
        <f>INDEX(数据图!$R:$R,MATCH(U42,数据图!$A:$A,0))</f>
        <v>#NUM!</v>
      </c>
      <c r="V45" s="31" t="e">
        <f>INDEX(数据图!$R:$R,MATCH(V42,数据图!$A:$A,0))</f>
        <v>#NUM!</v>
      </c>
      <c r="W45" s="31" t="e">
        <f>INDEX(数据图!$R:$R,MATCH(W42,数据图!$A:$A,0))</f>
        <v>#NUM!</v>
      </c>
      <c r="X45" s="31" t="e">
        <f>INDEX(数据图!$R:$R,MATCH(X42,数据图!$A:$A,0))</f>
        <v>#NUM!</v>
      </c>
      <c r="Y45" s="14"/>
    </row>
    <row r="46" s="21" customFormat="1" ht="24" customHeight="1" spans="1: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="21" customFormat="1" customHeight="1" spans="1: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43" t="s">
        <v>100</v>
      </c>
      <c r="R47" s="43"/>
      <c r="S47" s="43"/>
      <c r="T47" s="43"/>
      <c r="U47" s="43"/>
      <c r="V47" s="43"/>
      <c r="W47" s="43"/>
      <c r="X47" s="43"/>
      <c r="Y47" s="14"/>
    </row>
    <row r="48" s="21" customFormat="1" spans="1:25">
      <c r="A48" s="14"/>
      <c r="B48" s="14"/>
      <c r="C48" s="14"/>
      <c r="D48" s="14"/>
      <c r="E48" s="14"/>
      <c r="F48" s="14"/>
      <c r="G48" s="15"/>
      <c r="H48" s="15"/>
      <c r="I48" s="15"/>
      <c r="J48" s="15"/>
      <c r="K48" s="14"/>
      <c r="L48" s="14"/>
      <c r="M48" s="14"/>
      <c r="N48" s="14"/>
      <c r="O48" s="14"/>
      <c r="P48" s="14"/>
      <c r="Q48" s="43"/>
      <c r="R48" s="43"/>
      <c r="S48" s="43"/>
      <c r="T48" s="43"/>
      <c r="U48" s="43"/>
      <c r="V48" s="43"/>
      <c r="W48" s="43"/>
      <c r="X48" s="43"/>
      <c r="Y48" s="14"/>
    </row>
    <row r="49" s="21" customFormat="1" spans="1:25">
      <c r="A49" s="14"/>
      <c r="B49" s="14"/>
      <c r="C49" s="14"/>
      <c r="D49" s="14"/>
      <c r="E49" s="14"/>
      <c r="F49" s="14"/>
      <c r="G49" s="15"/>
      <c r="H49" s="15"/>
      <c r="I49" s="15"/>
      <c r="J49" s="15"/>
      <c r="K49" s="20"/>
      <c r="L49" s="20"/>
      <c r="M49" s="20"/>
      <c r="N49" s="20"/>
      <c r="O49" s="14"/>
      <c r="P49" s="14"/>
      <c r="Q49" s="43"/>
      <c r="R49" s="43"/>
      <c r="S49" s="43"/>
      <c r="T49" s="43"/>
      <c r="U49" s="43"/>
      <c r="V49" s="43"/>
      <c r="W49" s="43"/>
      <c r="X49" s="43"/>
      <c r="Y49" s="14"/>
    </row>
    <row r="50" s="21" customFormat="1" spans="1: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0"/>
      <c r="L50" s="20"/>
      <c r="M50" s="20"/>
      <c r="N50" s="20"/>
      <c r="O50" s="14"/>
      <c r="P50" s="14"/>
      <c r="Q50" s="43"/>
      <c r="R50" s="43"/>
      <c r="S50" s="43"/>
      <c r="T50" s="43"/>
      <c r="U50" s="43"/>
      <c r="V50" s="43"/>
      <c r="W50" s="43"/>
      <c r="X50" s="43"/>
      <c r="Y50" s="14"/>
    </row>
    <row r="51" s="21" customFormat="1" spans="1: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="21" customFormat="1" spans="1: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</sheetData>
  <mergeCells count="16">
    <mergeCell ref="A1:K1"/>
    <mergeCell ref="M1:R1"/>
    <mergeCell ref="A2:R2"/>
    <mergeCell ref="A3:R3"/>
    <mergeCell ref="A22:B22"/>
    <mergeCell ref="A27:B27"/>
    <mergeCell ref="A32:B32"/>
    <mergeCell ref="A37:B37"/>
    <mergeCell ref="A42:B42"/>
    <mergeCell ref="A24:A25"/>
    <mergeCell ref="A29:A30"/>
    <mergeCell ref="A34:A35"/>
    <mergeCell ref="A39:A40"/>
    <mergeCell ref="A44:A45"/>
    <mergeCell ref="Q47:X50"/>
    <mergeCell ref="G48:J49"/>
  </mergeCells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>
    <oddFooter>&amp;L版权所有：北京未名潮管理顾问有限公司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Z31"/>
  <sheetViews>
    <sheetView showGridLines="0" workbookViewId="0">
      <selection activeCell="A1" sqref="A1:P1"/>
    </sheetView>
  </sheetViews>
  <sheetFormatPr defaultColWidth="9" defaultRowHeight="13.5"/>
  <cols>
    <col min="1" max="1" width="16.8833333333333" customWidth="1"/>
    <col min="2" max="13" width="7.25" style="1" customWidth="1"/>
    <col min="14" max="18" width="7.25" customWidth="1"/>
    <col min="19" max="21" width="6.75" customWidth="1"/>
  </cols>
  <sheetData>
    <row r="1" ht="56" customHeight="1" spans="1:26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6"/>
      <c r="R1" s="16"/>
      <c r="S1" s="17"/>
      <c r="T1" s="17"/>
      <c r="U1" s="17"/>
      <c r="V1" s="18"/>
      <c r="W1" s="18"/>
      <c r="X1" s="18"/>
      <c r="Y1" s="18"/>
      <c r="Z1" s="16"/>
    </row>
    <row r="2" ht="30.75" customHeight="1" spans="1:26">
      <c r="A2" s="3" t="s">
        <v>102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  <c r="R2" s="19" t="s">
        <v>103</v>
      </c>
      <c r="S2" s="19"/>
      <c r="T2" s="19"/>
      <c r="U2" s="19"/>
      <c r="V2" s="18"/>
      <c r="W2" s="18"/>
      <c r="X2" s="18"/>
      <c r="Y2" s="18"/>
      <c r="Z2" s="16"/>
    </row>
    <row r="3" ht="62" customHeight="1" spans="1:26">
      <c r="A3" s="4" t="s">
        <v>104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"/>
      <c r="R3" s="19"/>
      <c r="S3" s="19"/>
      <c r="T3" s="19"/>
      <c r="U3" s="19"/>
      <c r="V3" s="18"/>
      <c r="W3" s="18"/>
      <c r="X3" s="18"/>
      <c r="Y3" s="18"/>
      <c r="Z3" s="16"/>
    </row>
    <row r="4" ht="42" customHeigh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8"/>
      <c r="S4" s="18"/>
      <c r="T4" s="18"/>
      <c r="U4" s="18"/>
      <c r="V4" s="18"/>
      <c r="W4" s="18"/>
      <c r="X4" s="18"/>
      <c r="Y4" s="18"/>
      <c r="Z4" s="16"/>
    </row>
    <row r="5" ht="42" customHeight="1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V5" s="16"/>
      <c r="W5" s="16"/>
      <c r="X5" s="16"/>
      <c r="Y5" s="16"/>
      <c r="Z5" s="16"/>
    </row>
    <row r="6" ht="42" customHeight="1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V6" s="16"/>
      <c r="W6" s="16"/>
      <c r="X6" s="16"/>
      <c r="Y6" s="16"/>
      <c r="Z6" s="16"/>
    </row>
    <row r="7" ht="42" customHeight="1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V7" s="16"/>
      <c r="W7" s="16"/>
      <c r="X7" s="16"/>
      <c r="Y7" s="16"/>
      <c r="Z7" s="16"/>
    </row>
    <row r="8" ht="42" customHeight="1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V8" s="16"/>
      <c r="W8" s="16"/>
      <c r="X8" s="16"/>
      <c r="Y8" s="16"/>
      <c r="Z8" s="16"/>
    </row>
    <row r="9" ht="23" customHeight="1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V9" s="16"/>
      <c r="W9" s="16"/>
      <c r="X9" s="16"/>
      <c r="Y9" s="16"/>
      <c r="Z9" s="16"/>
    </row>
    <row r="10" ht="27.75" customHeight="1" spans="1:26">
      <c r="A10" s="5" t="s">
        <v>105</v>
      </c>
      <c r="B10" s="6" t="str">
        <f t="array" ref="B10">INDEX(数据图!$6:$6,SMALL(IF((数据图!$B24:$AO24&gt;=数据图!$AG$14),COLUMN(数据图!$B:$AO),256),COLUMN(数据图!A1)))&amp;""</f>
        <v>指标7</v>
      </c>
      <c r="C10" s="6" t="str">
        <f t="array" ref="C10">INDEX(数据图!$6:$6,SMALL(IF((数据图!$B24:$AO24&gt;=数据图!$AG$14),COLUMN(数据图!$B:$AO),256),COLUMN(数据图!B1)))&amp;""</f>
        <v/>
      </c>
      <c r="D10" s="6" t="str">
        <f t="array" ref="D10">INDEX(数据图!$6:$6,SMALL(IF((数据图!$B24:$AO24&gt;=数据图!$AG$14),COLUMN(数据图!$B:$AO),256),COLUMN(数据图!C1)))&amp;""</f>
        <v/>
      </c>
      <c r="E10" s="6" t="str">
        <f t="array" ref="E10">INDEX(数据图!$6:$6,SMALL(IF((数据图!$B24:$AO24&gt;=数据图!$AG$14),COLUMN(数据图!$B:$AO),256),COLUMN(数据图!D1)))&amp;""</f>
        <v/>
      </c>
      <c r="F10" s="6" t="str">
        <f t="array" ref="F10">INDEX(数据图!$6:$6,SMALL(IF((数据图!$B24:$AO24&gt;=数据图!$AG$14),COLUMN(数据图!$B:$AO),256),COLUMN(数据图!E1)))&amp;""</f>
        <v/>
      </c>
      <c r="G10" s="6" t="str">
        <f t="array" ref="G10">INDEX(数据图!$6:$6,SMALL(IF((数据图!$B24:$AO24&gt;=数据图!$AG$14),COLUMN(数据图!$B:$AO),256),COLUMN(数据图!F1)))&amp;""</f>
        <v/>
      </c>
      <c r="H10" s="6" t="str">
        <f t="array" ref="H10">INDEX(数据图!$6:$6,SMALL(IF((数据图!$B24:$AO24&gt;=数据图!$AG$14),COLUMN(数据图!$B:$AO),256),COLUMN(数据图!G1)))&amp;""</f>
        <v/>
      </c>
      <c r="I10" s="6" t="str">
        <f t="array" ref="I10">INDEX(数据图!$6:$6,SMALL(IF((数据图!$B24:$AO24&gt;=数据图!$AG$14),COLUMN(数据图!$B:$AO),256),COLUMN(数据图!H1)))&amp;""</f>
        <v/>
      </c>
      <c r="J10" s="6" t="str">
        <f t="array" ref="J10">INDEX(数据图!$6:$6,SMALL(IF((数据图!$B24:$AO24&gt;=数据图!$AG$14),COLUMN(数据图!$B:$AO),256),COLUMN(数据图!I1)))&amp;""</f>
        <v/>
      </c>
      <c r="K10" s="6" t="str">
        <f t="array" ref="K10">INDEX(数据图!$6:$6,SMALL(IF((数据图!$B24:$AO24&gt;=数据图!$AG$14),COLUMN(数据图!$B:$AO),256),COLUMN(数据图!J1)))&amp;""</f>
        <v/>
      </c>
      <c r="L10" s="6" t="str">
        <f t="array" ref="L10">INDEX(数据图!$6:$6,SMALL(IF((数据图!$B24:$AO24&gt;=数据图!$AG$14),COLUMN(数据图!$B:$AO),256),COLUMN(数据图!K1)))&amp;""</f>
        <v/>
      </c>
      <c r="M10" s="6" t="str">
        <f t="array" ref="M10">INDEX(数据图!$6:$6,SMALL(IF((数据图!$B24:$AO24&gt;=数据图!$AG$14),COLUMN(数据图!$B:$AO),256),COLUMN(数据图!L1)))&amp;""</f>
        <v/>
      </c>
      <c r="N10" s="6" t="str">
        <f t="array" ref="N10">INDEX(数据图!$6:$6,SMALL(IF((数据图!$B24:$AO24&gt;=数据图!$AG$14),COLUMN(数据图!$B:$AO),256),COLUMN(数据图!M1)))&amp;""</f>
        <v/>
      </c>
      <c r="O10" s="6" t="str">
        <f t="array" ref="O10">INDEX(数据图!$6:$6,SMALL(IF((数据图!$B24:$AO24&gt;=数据图!$AG$14),COLUMN(数据图!$B:$AO),256),COLUMN(数据图!N1)))&amp;""</f>
        <v/>
      </c>
      <c r="P10" s="6" t="str">
        <f t="array" ref="P10">INDEX(数据图!$6:$6,SMALL(IF((数据图!$B24:$AO24&gt;=数据图!$AG$14),COLUMN(数据图!$B:$AO),256),COLUMN(数据图!O1)))&amp;""</f>
        <v/>
      </c>
      <c r="Q10" s="6" t="str">
        <f t="array" ref="Q10">INDEX(数据图!$6:$6,SMALL(IF((数据图!$B24:$AO24&gt;=数据图!$AG$14),COLUMN(数据图!$B:$AO),256),COLUMN(数据图!P1)))&amp;""</f>
        <v/>
      </c>
      <c r="R10" s="6" t="str">
        <f t="array" ref="R10">INDEX(数据图!$6:$6,SMALL(IF((数据图!$B24:$AO24&gt;=数据图!$AG$14),COLUMN(数据图!$B:$AO),256),COLUMN(数据图!Q1)))&amp;""</f>
        <v/>
      </c>
      <c r="S10" s="6" t="str">
        <f t="array" ref="S10">INDEX(数据图!$6:$6,SMALL(IF((数据图!$B24:$AO24&gt;=数据图!$AG$14),COLUMN(数据图!$B:$AO),256),COLUMN(数据图!R1)))&amp;""</f>
        <v/>
      </c>
      <c r="T10" s="6" t="str">
        <f t="array" ref="T10">INDEX(数据图!$6:$6,SMALL(IF((数据图!$B24:$AO24&gt;=数据图!$AG$14),COLUMN(数据图!$B:$AO),256),COLUMN(数据图!S1)))&amp;""</f>
        <v/>
      </c>
      <c r="U10" s="6" t="str">
        <f t="array" ref="U10">INDEX(数据图!$6:$6,SMALL(IF((数据图!$B24:$AO24&gt;=数据图!$AG$14),COLUMN(数据图!$B:$AO),256),COLUMN(数据图!T1)))&amp;""</f>
        <v/>
      </c>
      <c r="V10" s="16"/>
      <c r="W10" s="16"/>
      <c r="X10" s="16"/>
      <c r="Y10" s="16"/>
      <c r="Z10" s="16"/>
    </row>
    <row r="11" ht="41.25" customHeight="1" spans="1:26">
      <c r="A11" s="7" t="s">
        <v>29</v>
      </c>
      <c r="B11" s="8" t="str">
        <f>INDEX(数据图!$8:$8,MATCH(B10,数据图!$6:$6,0))</f>
        <v>销售呆账发生率</v>
      </c>
      <c r="C11" s="8" t="e">
        <f>INDEX(数据图!$8:$8,MATCH(C10,数据图!$6:$6,0))</f>
        <v>#N/A</v>
      </c>
      <c r="D11" s="8" t="e">
        <f>INDEX(数据图!$8:$8,MATCH(D10,数据图!$6:$6,0))</f>
        <v>#N/A</v>
      </c>
      <c r="E11" s="8" t="e">
        <f>INDEX(数据图!$8:$8,MATCH(E10,数据图!$6:$6,0))</f>
        <v>#N/A</v>
      </c>
      <c r="F11" s="8" t="e">
        <f>INDEX(数据图!$8:$8,MATCH(F10,数据图!$6:$6,0))</f>
        <v>#N/A</v>
      </c>
      <c r="G11" s="8" t="e">
        <f>INDEX(数据图!$8:$8,MATCH(G10,数据图!$6:$6,0))</f>
        <v>#N/A</v>
      </c>
      <c r="H11" s="8" t="e">
        <f>INDEX(数据图!$8:$8,MATCH(H10,数据图!$6:$6,0))</f>
        <v>#N/A</v>
      </c>
      <c r="I11" s="8" t="e">
        <f>INDEX(数据图!$8:$8,MATCH(I10,数据图!$6:$6,0))</f>
        <v>#N/A</v>
      </c>
      <c r="J11" s="8" t="e">
        <f>INDEX(数据图!$8:$8,MATCH(J10,数据图!$6:$6,0))</f>
        <v>#N/A</v>
      </c>
      <c r="K11" s="8" t="e">
        <f>INDEX(数据图!$8:$8,MATCH(K10,数据图!$6:$6,0))</f>
        <v>#N/A</v>
      </c>
      <c r="L11" s="8" t="e">
        <f>INDEX(数据图!$8:$8,MATCH(L10,数据图!$6:$6,0))</f>
        <v>#N/A</v>
      </c>
      <c r="M11" s="8" t="e">
        <f>INDEX(数据图!$8:$8,MATCH(M10,数据图!$6:$6,0))</f>
        <v>#N/A</v>
      </c>
      <c r="N11" s="8" t="e">
        <f>INDEX(数据图!$8:$8,MATCH(N10,数据图!$6:$6,0))</f>
        <v>#N/A</v>
      </c>
      <c r="O11" s="8" t="e">
        <f>INDEX(数据图!$8:$8,MATCH(O10,数据图!$6:$6,0))</f>
        <v>#N/A</v>
      </c>
      <c r="P11" s="8" t="e">
        <f>INDEX(数据图!$8:$8,MATCH(P10,数据图!$6:$6,0))</f>
        <v>#N/A</v>
      </c>
      <c r="Q11" s="8" t="e">
        <f>INDEX(数据图!$8:$8,MATCH(Q10,数据图!$6:$6,0))</f>
        <v>#N/A</v>
      </c>
      <c r="R11" s="8" t="e">
        <f>INDEX(数据图!$8:$8,MATCH(R10,数据图!$6:$6,0))</f>
        <v>#N/A</v>
      </c>
      <c r="S11" s="8" t="e">
        <f>INDEX(数据图!$8:$8,MATCH(S10,数据图!$6:$6,0))</f>
        <v>#N/A</v>
      </c>
      <c r="T11" s="8" t="e">
        <f>INDEX(数据图!$8:$8,MATCH(T10,数据图!$6:$6,0))</f>
        <v>#N/A</v>
      </c>
      <c r="U11" s="8" t="e">
        <f>INDEX(数据图!$8:$8,MATCH(U10,数据图!$6:$6,0))</f>
        <v>#N/A</v>
      </c>
      <c r="V11" s="16"/>
      <c r="W11" s="16"/>
      <c r="X11" s="16"/>
      <c r="Y11" s="16"/>
      <c r="Z11" s="16"/>
    </row>
    <row r="12" ht="24" customHeight="1" spans="1:26">
      <c r="A12" s="7" t="s">
        <v>106</v>
      </c>
      <c r="B12" s="9">
        <f>INDEX(数据图!$22:$22,MATCH(B10,数据图!$6:$6,0))</f>
        <v>4.625</v>
      </c>
      <c r="C12" s="9" t="e">
        <f>INDEX(数据图!$22:$22,MATCH(C10,数据图!$6:$6,0))</f>
        <v>#N/A</v>
      </c>
      <c r="D12" s="9" t="e">
        <f>INDEX(数据图!$22:$22,MATCH(D10,数据图!$6:$6,0))</f>
        <v>#N/A</v>
      </c>
      <c r="E12" s="9" t="e">
        <f>INDEX(数据图!$22:$22,MATCH(E10,数据图!$6:$6,0))</f>
        <v>#N/A</v>
      </c>
      <c r="F12" s="9" t="e">
        <f>INDEX(数据图!$22:$22,MATCH(F10,数据图!$6:$6,0))</f>
        <v>#N/A</v>
      </c>
      <c r="G12" s="9" t="e">
        <f>INDEX(数据图!$22:$22,MATCH(G10,数据图!$6:$6,0))</f>
        <v>#N/A</v>
      </c>
      <c r="H12" s="9" t="e">
        <f>INDEX(数据图!$22:$22,MATCH(H10,数据图!$6:$6,0))</f>
        <v>#N/A</v>
      </c>
      <c r="I12" s="9" t="e">
        <f>INDEX(数据图!$22:$22,MATCH(I10,数据图!$6:$6,0))</f>
        <v>#N/A</v>
      </c>
      <c r="J12" s="9" t="e">
        <f>INDEX(数据图!$22:$22,MATCH(J10,数据图!$6:$6,0))</f>
        <v>#N/A</v>
      </c>
      <c r="K12" s="9" t="e">
        <f>INDEX(数据图!$22:$22,MATCH(K10,数据图!$6:$6,0))</f>
        <v>#N/A</v>
      </c>
      <c r="L12" s="9" t="e">
        <f>INDEX(数据图!$22:$22,MATCH(L10,数据图!$6:$6,0))</f>
        <v>#N/A</v>
      </c>
      <c r="M12" s="9" t="e">
        <f>INDEX(数据图!$22:$22,MATCH(M10,数据图!$6:$6,0))</f>
        <v>#N/A</v>
      </c>
      <c r="N12" s="9" t="e">
        <f>INDEX(数据图!$22:$22,MATCH(N10,数据图!$6:$6,0))</f>
        <v>#N/A</v>
      </c>
      <c r="O12" s="9" t="e">
        <f>INDEX(数据图!$22:$22,MATCH(O10,数据图!$6:$6,0))</f>
        <v>#N/A</v>
      </c>
      <c r="P12" s="9" t="e">
        <f>INDEX(数据图!$22:$22,MATCH(P10,数据图!$6:$6,0))</f>
        <v>#N/A</v>
      </c>
      <c r="Q12" s="9" t="e">
        <f>INDEX(数据图!$22:$22,MATCH(Q10,数据图!$6:$6,0))</f>
        <v>#N/A</v>
      </c>
      <c r="R12" s="9" t="e">
        <f>INDEX(数据图!$22:$22,MATCH(R10,数据图!$6:$6,0))</f>
        <v>#N/A</v>
      </c>
      <c r="S12" s="9" t="e">
        <f>INDEX(数据图!$22:$22,MATCH(S10,数据图!$6:$6,0))</f>
        <v>#N/A</v>
      </c>
      <c r="T12" s="9" t="e">
        <f>INDEX(数据图!$22:$22,MATCH(T10,数据图!$6:$6,0))</f>
        <v>#N/A</v>
      </c>
      <c r="U12" s="9" t="e">
        <f>INDEX(数据图!$22:$22,MATCH(U10,数据图!$6:$6,0))</f>
        <v>#N/A</v>
      </c>
      <c r="V12" s="16"/>
      <c r="W12" s="16"/>
      <c r="X12" s="16"/>
      <c r="Y12" s="16"/>
      <c r="Z12" s="16"/>
    </row>
    <row r="13" ht="24" customHeight="1" spans="1:26">
      <c r="A13" s="7" t="s">
        <v>48</v>
      </c>
      <c r="B13" s="10">
        <f>INDEX(数据图!$24:$24,MATCH(B10,数据图!$6:$6,0))</f>
        <v>0.925</v>
      </c>
      <c r="C13" s="10" t="e">
        <f>INDEX(数据图!$24:$24,MATCH(C10,数据图!$6:$6,0))</f>
        <v>#N/A</v>
      </c>
      <c r="D13" s="10" t="e">
        <f>INDEX(数据图!$24:$24,MATCH(D10,数据图!$6:$6,0))</f>
        <v>#N/A</v>
      </c>
      <c r="E13" s="10" t="e">
        <f>INDEX(数据图!$24:$24,MATCH(E10,数据图!$6:$6,0))</f>
        <v>#N/A</v>
      </c>
      <c r="F13" s="10" t="e">
        <f>INDEX(数据图!$24:$24,MATCH(F10,数据图!$6:$6,0))</f>
        <v>#N/A</v>
      </c>
      <c r="G13" s="10" t="e">
        <f>INDEX(数据图!$24:$24,MATCH(G10,数据图!$6:$6,0))</f>
        <v>#N/A</v>
      </c>
      <c r="H13" s="10" t="e">
        <f>INDEX(数据图!$24:$24,MATCH(H10,数据图!$6:$6,0))</f>
        <v>#N/A</v>
      </c>
      <c r="I13" s="10" t="e">
        <f>INDEX(数据图!$24:$24,MATCH(I10,数据图!$6:$6,0))</f>
        <v>#N/A</v>
      </c>
      <c r="J13" s="10" t="e">
        <f>INDEX(数据图!$24:$24,MATCH(J10,数据图!$6:$6,0))</f>
        <v>#N/A</v>
      </c>
      <c r="K13" s="10" t="e">
        <f>INDEX(数据图!$24:$24,MATCH(K10,数据图!$6:$6,0))</f>
        <v>#N/A</v>
      </c>
      <c r="L13" s="10" t="e">
        <f>INDEX(数据图!$24:$24,MATCH(L10,数据图!$6:$6,0))</f>
        <v>#N/A</v>
      </c>
      <c r="M13" s="10" t="e">
        <f>INDEX(数据图!$24:$24,MATCH(M10,数据图!$6:$6,0))</f>
        <v>#N/A</v>
      </c>
      <c r="N13" s="10" t="e">
        <f>INDEX(数据图!$24:$24,MATCH(N10,数据图!$6:$6,0))</f>
        <v>#N/A</v>
      </c>
      <c r="O13" s="10" t="e">
        <f>INDEX(数据图!$24:$24,MATCH(O10,数据图!$6:$6,0))</f>
        <v>#N/A</v>
      </c>
      <c r="P13" s="10" t="e">
        <f>INDEX(数据图!$24:$24,MATCH(P10,数据图!$6:$6,0))</f>
        <v>#N/A</v>
      </c>
      <c r="Q13" s="10" t="e">
        <f>INDEX(数据图!$24:$24,MATCH(Q10,数据图!$6:$6,0))</f>
        <v>#N/A</v>
      </c>
      <c r="R13" s="10" t="e">
        <f>INDEX(数据图!$24:$24,MATCH(R10,数据图!$6:$6,0))</f>
        <v>#N/A</v>
      </c>
      <c r="S13" s="10" t="e">
        <f>INDEX(数据图!$24:$24,MATCH(S10,数据图!$6:$6,0))</f>
        <v>#N/A</v>
      </c>
      <c r="T13" s="10" t="e">
        <f>INDEX(数据图!$24:$24,MATCH(T10,数据图!$6:$6,0))</f>
        <v>#N/A</v>
      </c>
      <c r="U13" s="10" t="e">
        <f>INDEX(数据图!$24:$24,MATCH(U10,数据图!$6:$6,0))</f>
        <v>#N/A</v>
      </c>
      <c r="V13" s="16"/>
      <c r="W13" s="16"/>
      <c r="X13" s="16"/>
      <c r="Y13" s="16"/>
      <c r="Z13" s="16"/>
    </row>
    <row r="14" ht="27" customHeight="1" spans="1:26">
      <c r="A14" s="5" t="s">
        <v>107</v>
      </c>
      <c r="B14" s="6" t="str">
        <f t="array" ref="B14">INDEX(数据图!$6:$6,SMALL(IF((数据图!$B24:$AO24&gt;=数据图!$AG$13)*(数据图!$B24:$AO24&lt;=数据图!$AI$13),COLUMN(数据图!$B:$AO),256),COLUMN(数据图!A1)))&amp;""</f>
        <v>指标1</v>
      </c>
      <c r="C14" s="6" t="str">
        <f t="array" ref="C14">INDEX(数据图!$6:$6,SMALL(IF((数据图!$B24:$AO24&gt;=数据图!$AG$13)*(数据图!$B24:$AO24&lt;=数据图!$AI$13),COLUMN(数据图!$B:$AO),256),COLUMN(数据图!B1)))&amp;""</f>
        <v>指标2</v>
      </c>
      <c r="D14" s="6" t="str">
        <f t="array" ref="D14">INDEX(数据图!$6:$6,SMALL(IF((数据图!$B24:$AO24&gt;=数据图!$AG$13)*(数据图!$B24:$AO24&lt;=数据图!$AI$13),COLUMN(数据图!$B:$AO),256),COLUMN(数据图!C1)))&amp;""</f>
        <v>指标3</v>
      </c>
      <c r="E14" s="6" t="str">
        <f t="array" ref="E14">INDEX(数据图!$6:$6,SMALL(IF((数据图!$B24:$AO24&gt;=数据图!$AG$13)*(数据图!$B24:$AO24&lt;=数据图!$AI$13),COLUMN(数据图!$B:$AO),256),COLUMN(数据图!D1)))&amp;""</f>
        <v>指标4</v>
      </c>
      <c r="F14" s="6" t="str">
        <f t="array" ref="F14">INDEX(数据图!$6:$6,SMALL(IF((数据图!$B24:$AO24&gt;=数据图!$AG$13)*(数据图!$B24:$AO24&lt;=数据图!$AI$13),COLUMN(数据图!$B:$AO),256),COLUMN(数据图!E1)))&amp;""</f>
        <v>指标8</v>
      </c>
      <c r="G14" s="6" t="str">
        <f t="array" ref="G14">INDEX(数据图!$6:$6,SMALL(IF((数据图!$B24:$AO24&gt;=数据图!$AG$13)*(数据图!$B24:$AO24&lt;=数据图!$AI$13),COLUMN(数据图!$B:$AO),256),COLUMN(数据图!F1)))&amp;""</f>
        <v>指标9</v>
      </c>
      <c r="H14" s="6" t="str">
        <f t="array" ref="H14">INDEX(数据图!$6:$6,SMALL(IF((数据图!$B24:$AO24&gt;=数据图!$AG$13)*(数据图!$B24:$AO24&lt;=数据图!$AI$13),COLUMN(数据图!$B:$AO),256),COLUMN(数据图!G1)))&amp;""</f>
        <v>指标10</v>
      </c>
      <c r="I14" s="6" t="str">
        <f t="array" ref="I14">INDEX(数据图!$6:$6,SMALL(IF((数据图!$B24:$AO24&gt;=数据图!$AG$13)*(数据图!$B24:$AO24&lt;=数据图!$AI$13),COLUMN(数据图!$B:$AO),256),COLUMN(数据图!H1)))&amp;""</f>
        <v>指标11</v>
      </c>
      <c r="J14" s="6" t="str">
        <f t="array" ref="J14">INDEX(数据图!$6:$6,SMALL(IF((数据图!$B24:$AO24&gt;=数据图!$AG$13)*(数据图!$B24:$AO24&lt;=数据图!$AI$13),COLUMN(数据图!$B:$AO),256),COLUMN(数据图!I1)))&amp;""</f>
        <v>指标13</v>
      </c>
      <c r="K14" s="6" t="str">
        <f t="array" ref="K14">INDEX(数据图!$6:$6,SMALL(IF((数据图!$B24:$AO24&gt;=数据图!$AG$13)*(数据图!$B24:$AO24&lt;=数据图!$AI$13),COLUMN(数据图!$B:$AO),256),COLUMN(数据图!J1)))&amp;""</f>
        <v>指标14</v>
      </c>
      <c r="L14" s="6" t="str">
        <f t="array" ref="L14">INDEX(数据图!$6:$6,SMALL(IF((数据图!$B24:$AO24&gt;=数据图!$AG$13)*(数据图!$B24:$AO24&lt;=数据图!$AI$13),COLUMN(数据图!$B:$AO),256),COLUMN(数据图!K1)))&amp;""</f>
        <v/>
      </c>
      <c r="M14" s="6" t="str">
        <f t="array" ref="M14">INDEX(数据图!$6:$6,SMALL(IF((数据图!$B24:$AO24&gt;=数据图!$AG$13)*(数据图!$B24:$AO24&lt;=数据图!$AI$13),COLUMN(数据图!$B:$AO),256),COLUMN(数据图!L1)))&amp;""</f>
        <v/>
      </c>
      <c r="N14" s="6" t="str">
        <f t="array" ref="N14">INDEX(数据图!$6:$6,SMALL(IF((数据图!$B24:$AO24&gt;=数据图!$AG$13)*(数据图!$B24:$AO24&lt;=数据图!$AI$13),COLUMN(数据图!$B:$AO),256),COLUMN(数据图!M1)))&amp;""</f>
        <v/>
      </c>
      <c r="O14" s="6" t="str">
        <f t="array" ref="O14">INDEX(数据图!$6:$6,SMALL(IF((数据图!$B24:$AO24&gt;=数据图!$AG$13)*(数据图!$B24:$AO24&lt;=数据图!$AI$13),COLUMN(数据图!$B:$AO),256),COLUMN(数据图!N1)))&amp;""</f>
        <v/>
      </c>
      <c r="P14" s="6" t="str">
        <f t="array" ref="P14">INDEX(数据图!$6:$6,SMALL(IF((数据图!$B24:$AO24&gt;=数据图!$AG$13)*(数据图!$B24:$AO24&lt;=数据图!$AI$13),COLUMN(数据图!$B:$AO),256),COLUMN(数据图!O1)))&amp;""</f>
        <v/>
      </c>
      <c r="Q14" s="6" t="str">
        <f t="array" ref="Q14">INDEX(数据图!$6:$6,SMALL(IF((数据图!$B24:$AO24&gt;=数据图!$AG$13)*(数据图!$B24:$AO24&lt;=数据图!$AI$13),COLUMN(数据图!$B:$AO),256),COLUMN(数据图!P1)))&amp;""</f>
        <v/>
      </c>
      <c r="R14" s="6" t="str">
        <f t="array" ref="R14">INDEX(数据图!$6:$6,SMALL(IF((数据图!$B24:$AO24&gt;=数据图!$AG$13)*(数据图!$B24:$AO24&lt;=数据图!$AI$13),COLUMN(数据图!$B:$AO),256),COLUMN(数据图!Q1)))&amp;""</f>
        <v/>
      </c>
      <c r="S14" s="6" t="str">
        <f t="array" ref="S14">INDEX(数据图!$6:$6,SMALL(IF((数据图!$B24:$AO24&gt;=数据图!$AG$13)*(数据图!$B24:$AO24&lt;=数据图!$AI$13),COLUMN(数据图!$B:$AO),256),COLUMN(数据图!R1)))&amp;""</f>
        <v/>
      </c>
      <c r="T14" s="6" t="str">
        <f t="array" ref="T14">INDEX(数据图!$6:$6,SMALL(IF((数据图!$B24:$AO24&gt;=数据图!$AG$13)*(数据图!$B24:$AO24&lt;=数据图!$AI$13),COLUMN(数据图!$B:$AO),256),COLUMN(数据图!S1)))&amp;""</f>
        <v/>
      </c>
      <c r="U14" s="6" t="str">
        <f t="array" ref="U14">INDEX(数据图!$6:$6,SMALL(IF((数据图!$B24:$AO24&gt;=数据图!$AG$13)*(数据图!$B24:$AO24&lt;=数据图!$AI$13),COLUMN(数据图!$B:$AO),256),COLUMN(数据图!T1)))&amp;""</f>
        <v/>
      </c>
      <c r="V14" s="16"/>
      <c r="W14" s="16"/>
      <c r="X14" s="16"/>
      <c r="Y14" s="16"/>
      <c r="Z14" s="16"/>
    </row>
    <row r="15" ht="42" customHeight="1" spans="1:26">
      <c r="A15" s="7" t="s">
        <v>29</v>
      </c>
      <c r="B15" s="8" t="str">
        <f>INDEX(数据图!$8:$8,MATCH(B14,数据图!$6:$6,0))</f>
        <v>工作计划拟定与执行</v>
      </c>
      <c r="C15" s="8" t="str">
        <f>INDEX(数据图!$8:$8,MATCH(C14,数据图!$6:$6,0))</f>
        <v>自身努力程度</v>
      </c>
      <c r="D15" s="8" t="str">
        <f>INDEX(数据图!$8:$8,MATCH(D14,数据图!$6:$6,0))</f>
        <v>销售额目标达成率</v>
      </c>
      <c r="E15" s="8" t="str">
        <f>INDEX(数据图!$8:$8,MATCH(E14,数据图!$6:$6,0))</f>
        <v>重点客户开发完成率</v>
      </c>
      <c r="F15" s="8" t="str">
        <f>INDEX(数据图!$8:$8,MATCH(F14,数据图!$6:$6,0))</f>
        <v>销售成本费用控制</v>
      </c>
      <c r="G15" s="8" t="str">
        <f>INDEX(数据图!$8:$8,MATCH(G14,数据图!$6:$6,0))</f>
        <v>重点客户流失量</v>
      </c>
      <c r="H15" s="8" t="str">
        <f>INDEX(数据图!$8:$8,MATCH(H14,数据图!$6:$6,0))</f>
        <v>客户服务满意度</v>
      </c>
      <c r="I15" s="8" t="str">
        <f>INDEX(数据图!$8:$8,MATCH(I14,数据图!$6:$6,0))</f>
        <v>销售数据信息管理</v>
      </c>
      <c r="J15" s="8" t="str">
        <f>INDEX(数据图!$8:$8,MATCH(J14,数据图!$6:$6,0))</f>
        <v>知识与技能</v>
      </c>
      <c r="K15" s="8" t="str">
        <f>INDEX(数据图!$8:$8,MATCH(K14,数据图!$6:$6,0))</f>
        <v>愿望与态度</v>
      </c>
      <c r="L15" s="8" t="e">
        <f>INDEX(数据图!$8:$8,MATCH(L14,数据图!$6:$6,0))</f>
        <v>#N/A</v>
      </c>
      <c r="M15" s="8" t="e">
        <f>INDEX(数据图!$8:$8,MATCH(M14,数据图!$6:$6,0))</f>
        <v>#N/A</v>
      </c>
      <c r="N15" s="8" t="e">
        <f>INDEX(数据图!$8:$8,MATCH(N14,数据图!$6:$6,0))</f>
        <v>#N/A</v>
      </c>
      <c r="O15" s="8" t="e">
        <f>INDEX(数据图!$8:$8,MATCH(O14,数据图!$6:$6,0))</f>
        <v>#N/A</v>
      </c>
      <c r="P15" s="8" t="e">
        <f>INDEX(数据图!$8:$8,MATCH(P14,数据图!$6:$6,0))</f>
        <v>#N/A</v>
      </c>
      <c r="Q15" s="8" t="e">
        <f>INDEX(数据图!$8:$8,MATCH(Q14,数据图!$6:$6,0))</f>
        <v>#N/A</v>
      </c>
      <c r="R15" s="8" t="e">
        <f>INDEX(数据图!$8:$8,MATCH(R14,数据图!$6:$6,0))</f>
        <v>#N/A</v>
      </c>
      <c r="S15" s="8" t="e">
        <f>INDEX(数据图!$8:$8,MATCH(S14,数据图!$6:$6,0))</f>
        <v>#N/A</v>
      </c>
      <c r="T15" s="8" t="e">
        <f>INDEX(数据图!$8:$8,MATCH(T14,数据图!$6:$6,0))</f>
        <v>#N/A</v>
      </c>
      <c r="U15" s="8" t="e">
        <f>INDEX(数据图!$8:$8,MATCH(U14,数据图!$6:$6,0))</f>
        <v>#N/A</v>
      </c>
      <c r="V15" s="16"/>
      <c r="W15" s="16"/>
      <c r="X15" s="16"/>
      <c r="Y15" s="16"/>
      <c r="Z15" s="16"/>
    </row>
    <row r="16" ht="24" customHeight="1" spans="1:26">
      <c r="A16" s="7" t="s">
        <v>106</v>
      </c>
      <c r="B16" s="9">
        <f>INDEX(数据图!$22:$22,MATCH(B14,数据图!$6:$6,0))</f>
        <v>8.16666666666667</v>
      </c>
      <c r="C16" s="9">
        <f>INDEX(数据图!$22:$22,MATCH(C14,数据图!$6:$6,0))</f>
        <v>4.33333333333333</v>
      </c>
      <c r="D16" s="9">
        <f>INDEX(数据图!$22:$22,MATCH(D14,数据图!$6:$6,0))</f>
        <v>15.6666666666667</v>
      </c>
      <c r="E16" s="9">
        <f>INDEX(数据图!$22:$22,MATCH(E14,数据图!$6:$6,0))</f>
        <v>4.41666666666667</v>
      </c>
      <c r="F16" s="9">
        <f>INDEX(数据图!$22:$22,MATCH(F14,数据图!$6:$6,0))</f>
        <v>4.16666666666667</v>
      </c>
      <c r="G16" s="9">
        <f>INDEX(数据图!$22:$22,MATCH(G14,数据图!$6:$6,0))</f>
        <v>3.83333333333333</v>
      </c>
      <c r="H16" s="9">
        <f>INDEX(数据图!$22:$22,MATCH(H14,数据图!$6:$6,0))</f>
        <v>3.88333333333333</v>
      </c>
      <c r="I16" s="9">
        <f>INDEX(数据图!$22:$22,MATCH(I14,数据图!$6:$6,0))</f>
        <v>3.83333333333333</v>
      </c>
      <c r="J16" s="9">
        <f>INDEX(数据图!$22:$22,MATCH(J14,数据图!$6:$6,0))</f>
        <v>3.83333333333333</v>
      </c>
      <c r="K16" s="9">
        <f>INDEX(数据图!$22:$22,MATCH(K14,数据图!$6:$6,0))</f>
        <v>4.20833333333333</v>
      </c>
      <c r="L16" s="9" t="e">
        <f>INDEX(数据图!$22:$22,MATCH(L14,数据图!$6:$6,0))</f>
        <v>#N/A</v>
      </c>
      <c r="M16" s="9" t="e">
        <f>INDEX(数据图!$22:$22,MATCH(M14,数据图!$6:$6,0))</f>
        <v>#N/A</v>
      </c>
      <c r="N16" s="9" t="e">
        <f>INDEX(数据图!$22:$22,MATCH(N14,数据图!$6:$6,0))</f>
        <v>#N/A</v>
      </c>
      <c r="O16" s="9" t="e">
        <f>INDEX(数据图!$22:$22,MATCH(O14,数据图!$6:$6,0))</f>
        <v>#N/A</v>
      </c>
      <c r="P16" s="9" t="e">
        <f>INDEX(数据图!$22:$22,MATCH(P14,数据图!$6:$6,0))</f>
        <v>#N/A</v>
      </c>
      <c r="Q16" s="9" t="e">
        <f>INDEX(数据图!$22:$22,MATCH(Q14,数据图!$6:$6,0))</f>
        <v>#N/A</v>
      </c>
      <c r="R16" s="9" t="e">
        <f>INDEX(数据图!$22:$22,MATCH(R14,数据图!$6:$6,0))</f>
        <v>#N/A</v>
      </c>
      <c r="S16" s="9" t="e">
        <f>INDEX(数据图!$22:$22,MATCH(S14,数据图!$6:$6,0))</f>
        <v>#N/A</v>
      </c>
      <c r="T16" s="9" t="e">
        <f>INDEX(数据图!$22:$22,MATCH(T14,数据图!$6:$6,0))</f>
        <v>#N/A</v>
      </c>
      <c r="U16" s="9" t="e">
        <f>INDEX(数据图!$22:$22,MATCH(U14,数据图!$6:$6,0))</f>
        <v>#N/A</v>
      </c>
      <c r="V16" s="16"/>
      <c r="W16" s="16"/>
      <c r="X16" s="16"/>
      <c r="Y16" s="16"/>
      <c r="Z16" s="16"/>
    </row>
    <row r="17" ht="24" customHeight="1" spans="1:26">
      <c r="A17" s="7" t="s">
        <v>48</v>
      </c>
      <c r="B17" s="10">
        <f>INDEX(数据图!$24:$24,MATCH(B14,数据图!$6:$6,0))</f>
        <v>0.816666666666667</v>
      </c>
      <c r="C17" s="10">
        <f>INDEX(数据图!$24:$24,MATCH(C14,数据图!$6:$6,0))</f>
        <v>0.866666666666667</v>
      </c>
      <c r="D17" s="10">
        <f>INDEX(数据图!$24:$24,MATCH(D14,数据图!$6:$6,0))</f>
        <v>0.783333333333333</v>
      </c>
      <c r="E17" s="10">
        <f>INDEX(数据图!$24:$24,MATCH(E14,数据图!$6:$6,0))</f>
        <v>0.883333333333333</v>
      </c>
      <c r="F17" s="10">
        <f>INDEX(数据图!$24:$24,MATCH(F14,数据图!$6:$6,0))</f>
        <v>0.833333333333333</v>
      </c>
      <c r="G17" s="10">
        <f>INDEX(数据图!$24:$24,MATCH(G14,数据图!$6:$6,0))</f>
        <v>0.766666666666667</v>
      </c>
      <c r="H17" s="10">
        <f>INDEX(数据图!$24:$24,MATCH(H14,数据图!$6:$6,0))</f>
        <v>0.776666666666667</v>
      </c>
      <c r="I17" s="10">
        <f>INDEX(数据图!$24:$24,MATCH(I14,数据图!$6:$6,0))</f>
        <v>0.766666666666667</v>
      </c>
      <c r="J17" s="10">
        <f>INDEX(数据图!$24:$24,MATCH(J14,数据图!$6:$6,0))</f>
        <v>0.766666666666667</v>
      </c>
      <c r="K17" s="10">
        <f>INDEX(数据图!$24:$24,MATCH(K14,数据图!$6:$6,0))</f>
        <v>0.841666666666667</v>
      </c>
      <c r="L17" s="10" t="e">
        <f>INDEX(数据图!$24:$24,MATCH(L14,数据图!$6:$6,0))</f>
        <v>#N/A</v>
      </c>
      <c r="M17" s="10" t="e">
        <f>INDEX(数据图!$24:$24,MATCH(M14,数据图!$6:$6,0))</f>
        <v>#N/A</v>
      </c>
      <c r="N17" s="10" t="e">
        <f>INDEX(数据图!$24:$24,MATCH(N14,数据图!$6:$6,0))</f>
        <v>#N/A</v>
      </c>
      <c r="O17" s="10" t="e">
        <f>INDEX(数据图!$24:$24,MATCH(O14,数据图!$6:$6,0))</f>
        <v>#N/A</v>
      </c>
      <c r="P17" s="10" t="e">
        <f>INDEX(数据图!$24:$24,MATCH(P14,数据图!$6:$6,0))</f>
        <v>#N/A</v>
      </c>
      <c r="Q17" s="10" t="e">
        <f>INDEX(数据图!$24:$24,MATCH(Q14,数据图!$6:$6,0))</f>
        <v>#N/A</v>
      </c>
      <c r="R17" s="10" t="e">
        <f>INDEX(数据图!$24:$24,MATCH(R14,数据图!$6:$6,0))</f>
        <v>#N/A</v>
      </c>
      <c r="S17" s="10" t="e">
        <f>INDEX(数据图!$24:$24,MATCH(S14,数据图!$6:$6,0))</f>
        <v>#N/A</v>
      </c>
      <c r="T17" s="10" t="e">
        <f>INDEX(数据图!$24:$24,MATCH(T14,数据图!$6:$6,0))</f>
        <v>#N/A</v>
      </c>
      <c r="U17" s="10" t="e">
        <f>INDEX(数据图!$24:$24,MATCH(U14,数据图!$6:$6,0))</f>
        <v>#N/A</v>
      </c>
      <c r="V17" s="16"/>
      <c r="W17" s="16"/>
      <c r="X17" s="16"/>
      <c r="Y17" s="16"/>
      <c r="Z17" s="16"/>
    </row>
    <row r="18" ht="28.5" customHeight="1" spans="1:26">
      <c r="A18" s="11" t="s">
        <v>108</v>
      </c>
      <c r="B18" s="6" t="str">
        <f t="array" ref="B18">INDEX(数据图!$6:$6,SMALL(IF((数据图!$B24:$AO24&gt;=数据图!$AG$12)*(数据图!$B24:$AO24&lt;=数据图!$AI$12),COLUMN(数据图!$B:$AO),256),COLUMN(数据图!A1)))&amp;""</f>
        <v>指标5</v>
      </c>
      <c r="C18" s="6" t="str">
        <f t="array" ref="C18">INDEX(数据图!$6:$6,SMALL(IF((数据图!$B24:$AO24&gt;=数据图!$AG$12)*(数据图!$B24:$AO24&lt;=数据图!$AI$12),COLUMN(数据图!$B:$AO),256),COLUMN(数据图!B1)))&amp;""</f>
        <v>指标12</v>
      </c>
      <c r="D18" s="6" t="str">
        <f t="array" ref="D18">INDEX(数据图!$6:$6,SMALL(IF((数据图!$B24:$AO24&gt;=数据图!$AG$12)*(数据图!$B24:$AO24&lt;=数据图!$AI$12),COLUMN(数据图!$B:$AO),256),COLUMN(数据图!C1)))&amp;""</f>
        <v/>
      </c>
      <c r="E18" s="6" t="str">
        <f t="array" ref="E18">INDEX(数据图!$6:$6,SMALL(IF((数据图!$B24:$AO24&gt;=数据图!$AG$12)*(数据图!$B24:$AO24&lt;=数据图!$AI$12),COLUMN(数据图!$B:$AO),256),COLUMN(数据图!D1)))&amp;""</f>
        <v/>
      </c>
      <c r="F18" s="6" t="str">
        <f t="array" ref="F18">INDEX(数据图!$6:$6,SMALL(IF((数据图!$B24:$AO24&gt;=数据图!$AG$12)*(数据图!$B24:$AO24&lt;=数据图!$AI$12),COLUMN(数据图!$B:$AO),256),COLUMN(数据图!E1)))&amp;""</f>
        <v/>
      </c>
      <c r="G18" s="6" t="str">
        <f t="array" ref="G18">INDEX(数据图!$6:$6,SMALL(IF((数据图!$B24:$AO24&gt;=数据图!$AG$12)*(数据图!$B24:$AO24&lt;=数据图!$AI$12),COLUMN(数据图!$B:$AO),256),COLUMN(数据图!F1)))&amp;""</f>
        <v/>
      </c>
      <c r="H18" s="6" t="str">
        <f t="array" ref="H18">INDEX(数据图!$6:$6,SMALL(IF((数据图!$B24:$AO24&gt;=数据图!$AG$12)*(数据图!$B24:$AO24&lt;=数据图!$AI$12),COLUMN(数据图!$B:$AO),256),COLUMN(数据图!G1)))&amp;""</f>
        <v/>
      </c>
      <c r="I18" s="6" t="str">
        <f t="array" ref="I18">INDEX(数据图!$6:$6,SMALL(IF((数据图!$B24:$AO24&gt;=数据图!$AG$12)*(数据图!$B24:$AO24&lt;=数据图!$AI$12),COLUMN(数据图!$B:$AO),256),COLUMN(数据图!H1)))&amp;""</f>
        <v/>
      </c>
      <c r="J18" s="6" t="str">
        <f t="array" ref="J18">INDEX(数据图!$6:$6,SMALL(IF((数据图!$B24:$AO24&gt;=数据图!$AG$12)*(数据图!$B24:$AO24&lt;=数据图!$AI$12),COLUMN(数据图!$B:$AO),256),COLUMN(数据图!I1)))&amp;""</f>
        <v/>
      </c>
      <c r="K18" s="6" t="str">
        <f t="array" ref="K18">INDEX(数据图!$6:$6,SMALL(IF((数据图!$B24:$AO24&gt;=数据图!$AG$12)*(数据图!$B24:$AO24&lt;=数据图!$AI$12),COLUMN(数据图!$B:$AO),256),COLUMN(数据图!J1)))&amp;""</f>
        <v/>
      </c>
      <c r="L18" s="6" t="str">
        <f t="array" ref="L18">INDEX(数据图!$6:$6,SMALL(IF((数据图!$B24:$AO24&gt;=数据图!$AG$12)*(数据图!$B24:$AO24&lt;=数据图!$AI$12),COLUMN(数据图!$B:$AO),256),COLUMN(数据图!K1)))&amp;""</f>
        <v/>
      </c>
      <c r="M18" s="6" t="str">
        <f t="array" ref="M18">INDEX(数据图!$6:$6,SMALL(IF((数据图!$B24:$AO24&gt;=数据图!$AG$12)*(数据图!$B24:$AO24&lt;=数据图!$AI$12),COLUMN(数据图!$B:$AO),256),COLUMN(数据图!L1)))&amp;""</f>
        <v/>
      </c>
      <c r="N18" s="6" t="str">
        <f t="array" ref="N18">INDEX(数据图!$6:$6,SMALL(IF((数据图!$B24:$AO24&gt;=数据图!$AG$12)*(数据图!$B24:$AO24&lt;=数据图!$AI$12),COLUMN(数据图!$B:$AO),256),COLUMN(数据图!M1)))&amp;""</f>
        <v/>
      </c>
      <c r="O18" s="6" t="str">
        <f t="array" ref="O18">INDEX(数据图!$6:$6,SMALL(IF((数据图!$B24:$AO24&gt;=数据图!$AG$12)*(数据图!$B24:$AO24&lt;=数据图!$AI$12),COLUMN(数据图!$B:$AO),256),COLUMN(数据图!N1)))&amp;""</f>
        <v/>
      </c>
      <c r="P18" s="6" t="str">
        <f t="array" ref="P18">INDEX(数据图!$6:$6,SMALL(IF((数据图!$B24:$AO24&gt;=数据图!$AG$12)*(数据图!$B24:$AO24&lt;=数据图!$AI$12),COLUMN(数据图!$B:$AO),256),COLUMN(数据图!O1)))&amp;""</f>
        <v/>
      </c>
      <c r="Q18" s="6" t="str">
        <f t="array" ref="Q18">INDEX(数据图!$6:$6,SMALL(IF((数据图!$B24:$AO24&gt;=数据图!$AG$12)*(数据图!$B24:$AO24&lt;=数据图!$AI$12),COLUMN(数据图!$B:$AO),256),COLUMN(数据图!P1)))&amp;""</f>
        <v/>
      </c>
      <c r="R18" s="6" t="str">
        <f t="array" ref="R18">INDEX(数据图!$6:$6,SMALL(IF((数据图!$B24:$AO24&gt;=数据图!$AG$12)*(数据图!$B24:$AO24&lt;=数据图!$AI$12),COLUMN(数据图!$B:$AO),256),COLUMN(数据图!Q1)))&amp;""</f>
        <v/>
      </c>
      <c r="S18" s="6" t="str">
        <f t="array" ref="S18">INDEX(数据图!$6:$6,SMALL(IF((数据图!$B24:$AO24&gt;=数据图!$AG$12)*(数据图!$B24:$AO24&lt;=数据图!$AI$12),COLUMN(数据图!$B:$AO),256),COLUMN(数据图!R1)))&amp;""</f>
        <v/>
      </c>
      <c r="T18" s="6" t="str">
        <f t="array" ref="T18">INDEX(数据图!$6:$6,SMALL(IF((数据图!$B24:$AO24&gt;=数据图!$AG$12)*(数据图!$B24:$AO24&lt;=数据图!$AI$12),COLUMN(数据图!$B:$AO),256),COLUMN(数据图!S1)))&amp;""</f>
        <v/>
      </c>
      <c r="U18" s="6" t="str">
        <f t="array" ref="U18">INDEX(数据图!$6:$6,SMALL(IF((数据图!$B24:$AO24&gt;=数据图!$AG$12)*(数据图!$B24:$AO24&lt;=数据图!$AI$12),COLUMN(数据图!$B:$AO),256),COLUMN(数据图!T1)))&amp;""</f>
        <v/>
      </c>
      <c r="V18" s="16"/>
      <c r="W18" s="16"/>
      <c r="X18" s="16"/>
      <c r="Y18" s="16"/>
      <c r="Z18" s="16"/>
    </row>
    <row r="19" ht="45.75" customHeight="1" spans="1:26">
      <c r="A19" s="7" t="s">
        <v>29</v>
      </c>
      <c r="B19" s="8" t="str">
        <f>INDEX(数据图!$8:$8,MATCH(B18,数据图!$6:$6,0))</f>
        <v>有效新客户增加率</v>
      </c>
      <c r="C19" s="8" t="str">
        <f>INDEX(数据图!$8:$8,MATCH(C18,数据图!$6:$6,0))</f>
        <v>其它日常工作</v>
      </c>
      <c r="D19" s="8" t="e">
        <f>INDEX(数据图!$8:$8,MATCH(D18,数据图!$6:$6,0))</f>
        <v>#N/A</v>
      </c>
      <c r="E19" s="8" t="e">
        <f>INDEX(数据图!$8:$8,MATCH(E18,数据图!$6:$6,0))</f>
        <v>#N/A</v>
      </c>
      <c r="F19" s="8" t="e">
        <f>INDEX(数据图!$8:$8,MATCH(F18,数据图!$6:$6,0))</f>
        <v>#N/A</v>
      </c>
      <c r="G19" s="8" t="e">
        <f>INDEX(数据图!$8:$8,MATCH(G18,数据图!$6:$6,0))</f>
        <v>#N/A</v>
      </c>
      <c r="H19" s="8" t="e">
        <f>INDEX(数据图!$8:$8,MATCH(H18,数据图!$6:$6,0))</f>
        <v>#N/A</v>
      </c>
      <c r="I19" s="8" t="e">
        <f>INDEX(数据图!$8:$8,MATCH(I18,数据图!$6:$6,0))</f>
        <v>#N/A</v>
      </c>
      <c r="J19" s="8" t="e">
        <f>INDEX(数据图!$8:$8,MATCH(J18,数据图!$6:$6,0))</f>
        <v>#N/A</v>
      </c>
      <c r="K19" s="8" t="e">
        <f>INDEX(数据图!$8:$8,MATCH(K18,数据图!$6:$6,0))</f>
        <v>#N/A</v>
      </c>
      <c r="L19" s="8" t="e">
        <f>INDEX(数据图!$8:$8,MATCH(L18,数据图!$6:$6,0))</f>
        <v>#N/A</v>
      </c>
      <c r="M19" s="8" t="e">
        <f>INDEX(数据图!$8:$8,MATCH(M18,数据图!$6:$6,0))</f>
        <v>#N/A</v>
      </c>
      <c r="N19" s="8" t="e">
        <f>INDEX(数据图!$8:$8,MATCH(N18,数据图!$6:$6,0))</f>
        <v>#N/A</v>
      </c>
      <c r="O19" s="8" t="e">
        <f>INDEX(数据图!$8:$8,MATCH(O18,数据图!$6:$6,0))</f>
        <v>#N/A</v>
      </c>
      <c r="P19" s="8" t="e">
        <f>INDEX(数据图!$8:$8,MATCH(P18,数据图!$6:$6,0))</f>
        <v>#N/A</v>
      </c>
      <c r="Q19" s="8" t="e">
        <f>INDEX(数据图!$8:$8,MATCH(Q18,数据图!$6:$6,0))</f>
        <v>#N/A</v>
      </c>
      <c r="R19" s="8" t="e">
        <f>INDEX(数据图!$8:$8,MATCH(R18,数据图!$6:$6,0))</f>
        <v>#N/A</v>
      </c>
      <c r="S19" s="8" t="e">
        <f>INDEX(数据图!$8:$8,MATCH(S18,数据图!$6:$6,0))</f>
        <v>#N/A</v>
      </c>
      <c r="T19" s="8" t="e">
        <f>INDEX(数据图!$8:$8,MATCH(T18,数据图!$6:$6,0))</f>
        <v>#N/A</v>
      </c>
      <c r="U19" s="8" t="e">
        <f>INDEX(数据图!$8:$8,MATCH(U18,数据图!$6:$6,0))</f>
        <v>#N/A</v>
      </c>
      <c r="V19" s="16"/>
      <c r="W19" s="16"/>
      <c r="X19" s="16"/>
      <c r="Y19" s="16"/>
      <c r="Z19" s="16"/>
    </row>
    <row r="20" ht="24" customHeight="1" spans="1:26">
      <c r="A20" s="7" t="s">
        <v>109</v>
      </c>
      <c r="B20" s="9">
        <f>INDEX(数据图!$22:$22,MATCH(B18,数据图!$6:$6,0))</f>
        <v>7.33333333333333</v>
      </c>
      <c r="C20" s="9">
        <f>INDEX(数据图!$22:$22,MATCH(C18,数据图!$6:$6,0))</f>
        <v>3.41666666666667</v>
      </c>
      <c r="D20" s="9" t="e">
        <f>INDEX(数据图!$22:$22,MATCH(D18,数据图!$6:$6,0))</f>
        <v>#N/A</v>
      </c>
      <c r="E20" s="9" t="e">
        <f>INDEX(数据图!$22:$22,MATCH(E18,数据图!$6:$6,0))</f>
        <v>#N/A</v>
      </c>
      <c r="F20" s="9" t="e">
        <f>INDEX(数据图!$22:$22,MATCH(F18,数据图!$6:$6,0))</f>
        <v>#N/A</v>
      </c>
      <c r="G20" s="9" t="e">
        <f>INDEX(数据图!$22:$22,MATCH(G18,数据图!$6:$6,0))</f>
        <v>#N/A</v>
      </c>
      <c r="H20" s="9" t="e">
        <f>INDEX(数据图!$22:$22,MATCH(H18,数据图!$6:$6,0))</f>
        <v>#N/A</v>
      </c>
      <c r="I20" s="9" t="e">
        <f>INDEX(数据图!$22:$22,MATCH(I18,数据图!$6:$6,0))</f>
        <v>#N/A</v>
      </c>
      <c r="J20" s="9" t="e">
        <f>INDEX(数据图!$22:$22,MATCH(J18,数据图!$6:$6,0))</f>
        <v>#N/A</v>
      </c>
      <c r="K20" s="9" t="e">
        <f>INDEX(数据图!$22:$22,MATCH(K18,数据图!$6:$6,0))</f>
        <v>#N/A</v>
      </c>
      <c r="L20" s="9" t="e">
        <f>INDEX(数据图!$22:$22,MATCH(L18,数据图!$6:$6,0))</f>
        <v>#N/A</v>
      </c>
      <c r="M20" s="9" t="e">
        <f>INDEX(数据图!$22:$22,MATCH(M18,数据图!$6:$6,0))</f>
        <v>#N/A</v>
      </c>
      <c r="N20" s="9" t="e">
        <f>INDEX(数据图!$22:$22,MATCH(N18,数据图!$6:$6,0))</f>
        <v>#N/A</v>
      </c>
      <c r="O20" s="9" t="e">
        <f>INDEX(数据图!$22:$22,MATCH(O18,数据图!$6:$6,0))</f>
        <v>#N/A</v>
      </c>
      <c r="P20" s="9" t="e">
        <f>INDEX(数据图!$22:$22,MATCH(P18,数据图!$6:$6,0))</f>
        <v>#N/A</v>
      </c>
      <c r="Q20" s="9" t="e">
        <f>INDEX(数据图!$22:$22,MATCH(Q18,数据图!$6:$6,0))</f>
        <v>#N/A</v>
      </c>
      <c r="R20" s="9" t="e">
        <f>INDEX(数据图!$22:$22,MATCH(R18,数据图!$6:$6,0))</f>
        <v>#N/A</v>
      </c>
      <c r="S20" s="9" t="e">
        <f>INDEX(数据图!$22:$22,MATCH(S18,数据图!$6:$6,0))</f>
        <v>#N/A</v>
      </c>
      <c r="T20" s="9" t="e">
        <f>INDEX(数据图!$22:$22,MATCH(T18,数据图!$6:$6,0))</f>
        <v>#N/A</v>
      </c>
      <c r="U20" s="9" t="e">
        <f>INDEX(数据图!$22:$22,MATCH(U18,数据图!$6:$6,0))</f>
        <v>#N/A</v>
      </c>
      <c r="V20" s="16"/>
      <c r="W20" s="16"/>
      <c r="X20" s="16"/>
      <c r="Y20" s="16"/>
      <c r="Z20" s="16"/>
    </row>
    <row r="21" ht="24" customHeight="1" spans="1:26">
      <c r="A21" s="7" t="s">
        <v>48</v>
      </c>
      <c r="B21" s="10">
        <f>INDEX(数据图!$24:$24,MATCH(B18,数据图!$6:$6,0))</f>
        <v>0.733333333333333</v>
      </c>
      <c r="C21" s="10">
        <f>INDEX(数据图!$24:$24,MATCH(C18,数据图!$6:$6,0))</f>
        <v>0.683333333333333</v>
      </c>
      <c r="D21" s="10" t="e">
        <f>INDEX(数据图!$24:$24,MATCH(D18,数据图!$6:$6,0))</f>
        <v>#N/A</v>
      </c>
      <c r="E21" s="10" t="e">
        <f>INDEX(数据图!$24:$24,MATCH(E18,数据图!$6:$6,0))</f>
        <v>#N/A</v>
      </c>
      <c r="F21" s="10" t="e">
        <f>INDEX(数据图!$24:$24,MATCH(F18,数据图!$6:$6,0))</f>
        <v>#N/A</v>
      </c>
      <c r="G21" s="10" t="e">
        <f>INDEX(数据图!$24:$24,MATCH(G18,数据图!$6:$6,0))</f>
        <v>#N/A</v>
      </c>
      <c r="H21" s="10" t="e">
        <f>INDEX(数据图!$24:$24,MATCH(H18,数据图!$6:$6,0))</f>
        <v>#N/A</v>
      </c>
      <c r="I21" s="10" t="e">
        <f>INDEX(数据图!$24:$24,MATCH(I18,数据图!$6:$6,0))</f>
        <v>#N/A</v>
      </c>
      <c r="J21" s="10" t="e">
        <f>INDEX(数据图!$24:$24,MATCH(J18,数据图!$6:$6,0))</f>
        <v>#N/A</v>
      </c>
      <c r="K21" s="10" t="e">
        <f>INDEX(数据图!$24:$24,MATCH(K18,数据图!$6:$6,0))</f>
        <v>#N/A</v>
      </c>
      <c r="L21" s="10" t="e">
        <f>INDEX(数据图!$24:$24,MATCH(L18,数据图!$6:$6,0))</f>
        <v>#N/A</v>
      </c>
      <c r="M21" s="10" t="e">
        <f>INDEX(数据图!$24:$24,MATCH(M18,数据图!$6:$6,0))</f>
        <v>#N/A</v>
      </c>
      <c r="N21" s="10" t="e">
        <f>INDEX(数据图!$24:$24,MATCH(N18,数据图!$6:$6,0))</f>
        <v>#N/A</v>
      </c>
      <c r="O21" s="10" t="e">
        <f>INDEX(数据图!$24:$24,MATCH(O18,数据图!$6:$6,0))</f>
        <v>#N/A</v>
      </c>
      <c r="P21" s="10" t="e">
        <f>INDEX(数据图!$24:$24,MATCH(P18,数据图!$6:$6,0))</f>
        <v>#N/A</v>
      </c>
      <c r="Q21" s="10" t="e">
        <f>INDEX(数据图!$24:$24,MATCH(Q18,数据图!$6:$6,0))</f>
        <v>#N/A</v>
      </c>
      <c r="R21" s="10" t="e">
        <f>INDEX(数据图!$24:$24,MATCH(R18,数据图!$6:$6,0))</f>
        <v>#N/A</v>
      </c>
      <c r="S21" s="10" t="e">
        <f>INDEX(数据图!$24:$24,MATCH(S18,数据图!$6:$6,0))</f>
        <v>#N/A</v>
      </c>
      <c r="T21" s="10" t="e">
        <f>INDEX(数据图!$24:$24,MATCH(T18,数据图!$6:$6,0))</f>
        <v>#N/A</v>
      </c>
      <c r="U21" s="10" t="e">
        <f>INDEX(数据图!$24:$24,MATCH(U18,数据图!$6:$6,0))</f>
        <v>#N/A</v>
      </c>
      <c r="V21" s="16"/>
      <c r="W21" s="16"/>
      <c r="X21" s="16"/>
      <c r="Y21" s="16"/>
      <c r="Z21" s="16"/>
    </row>
    <row r="22" ht="27" customHeight="1" spans="1:26">
      <c r="A22" s="5" t="s">
        <v>110</v>
      </c>
      <c r="B22" s="6" t="str">
        <f t="array" ref="B22">INDEX(数据图!$6:$6,SMALL(IF((数据图!$B24:$AO24&lt;=数据图!$AI$11),COLUMN(数据图!$B:$AO),256),COLUMN(数据图!A1)))&amp;""</f>
        <v>指标6</v>
      </c>
      <c r="C22" s="6" t="str">
        <f t="array" ref="C22">IF(ISERROR(INDEX(数据图!$6:$6,SMALL(IF((数据图!#REF!&lt;=数据图!$AI$11),COLUMN(数据图!$B:$AO),256),COLUMN(数据图!B24)))&amp;""),"",INDEX(数据图!$6:$6,SMALL(IF((数据图!#REF!&lt;=数据图!$AI$11),COLUMN(数据图!$B:$AO),256),COLUMN(数据图!B24)))&amp;"")</f>
        <v/>
      </c>
      <c r="D22" s="6" t="str">
        <f t="array" ref="D22">IF(ISERROR(INDEX(数据图!$6:$6,SMALL(IF((数据图!#REF!&lt;=数据图!$AI$11),COLUMN(数据图!$B:$AO),256),COLUMN(数据图!C24)))&amp;""),"",INDEX(数据图!$6:$6,SMALL(IF((数据图!#REF!&lt;=数据图!$AI$11),COLUMN(数据图!$B:$AO),256),COLUMN(数据图!C24)))&amp;"")</f>
        <v/>
      </c>
      <c r="E22" s="6" t="str">
        <f t="array" ref="E22">IF(ISERROR(INDEX(数据图!$6:$6,SMALL(IF((数据图!#REF!&lt;=数据图!$AI$11),COLUMN(数据图!$B:$AO),256),COLUMN(数据图!D24)))&amp;""),"",INDEX(数据图!$6:$6,SMALL(IF((数据图!#REF!&lt;=数据图!$AI$11),COLUMN(数据图!$B:$AO),256),COLUMN(数据图!D24)))&amp;"")</f>
        <v/>
      </c>
      <c r="F22" s="6" t="str">
        <f t="array" ref="F22">IF(ISERROR(INDEX(数据图!$6:$6,SMALL(IF((数据图!#REF!&lt;=数据图!$AI$11),COLUMN(数据图!$B:$AO),256),COLUMN(数据图!E24)))&amp;""),"",INDEX(数据图!$6:$6,SMALL(IF((数据图!#REF!&lt;=数据图!$AI$11),COLUMN(数据图!$B:$AO),256),COLUMN(数据图!E24)))&amp;"")</f>
        <v/>
      </c>
      <c r="G22" s="6" t="str">
        <f t="array" ref="G22">IF(ISERROR(INDEX(数据图!$6:$6,SMALL(IF((数据图!#REF!&lt;=数据图!$AI$11),COLUMN(数据图!$B:$AO),256),COLUMN(数据图!F24)))&amp;""),"",INDEX(数据图!$6:$6,SMALL(IF((数据图!#REF!&lt;=数据图!$AI$11),COLUMN(数据图!$B:$AO),256),COLUMN(数据图!F24)))&amp;"")</f>
        <v/>
      </c>
      <c r="H22" s="6" t="str">
        <f t="array" ref="H22">IF(ISERROR(INDEX(数据图!$6:$6,SMALL(IF((数据图!#REF!&lt;=数据图!$AI$11),COLUMN(数据图!$B:$AO),256),COLUMN(数据图!G24)))&amp;""),"",INDEX(数据图!$6:$6,SMALL(IF((数据图!#REF!&lt;=数据图!$AI$11),COLUMN(数据图!$B:$AO),256),COLUMN(数据图!G24)))&amp;"")</f>
        <v/>
      </c>
      <c r="I22" s="6" t="str">
        <f t="array" ref="I22">IF(ISERROR(INDEX(数据图!$6:$6,SMALL(IF((数据图!#REF!&lt;=数据图!$AI$11),COLUMN(数据图!$B:$AO),256),COLUMN(数据图!H24)))&amp;""),"",INDEX(数据图!$6:$6,SMALL(IF((数据图!#REF!&lt;=数据图!$AI$11),COLUMN(数据图!$B:$AO),256),COLUMN(数据图!H24)))&amp;"")</f>
        <v/>
      </c>
      <c r="J22" s="6" t="str">
        <f t="array" ref="J22">IF(ISERROR(INDEX(数据图!$6:$6,SMALL(IF((数据图!#REF!&lt;=数据图!$AI$11),COLUMN(数据图!$B:$AO),256),COLUMN(数据图!I24)))&amp;""),"",INDEX(数据图!$6:$6,SMALL(IF((数据图!#REF!&lt;=数据图!$AI$11),COLUMN(数据图!$B:$AO),256),COLUMN(数据图!I24)))&amp;"")</f>
        <v/>
      </c>
      <c r="K22" s="6" t="str">
        <f t="array" ref="K22">IF(ISERROR(INDEX(数据图!$6:$6,SMALL(IF((数据图!#REF!&lt;=数据图!$AI$11),COLUMN(数据图!$B:$AO),256),COLUMN(数据图!J24)))&amp;""),"",INDEX(数据图!$6:$6,SMALL(IF((数据图!#REF!&lt;=数据图!$AI$11),COLUMN(数据图!$B:$AO),256),COLUMN(数据图!J24)))&amp;"")</f>
        <v/>
      </c>
      <c r="L22" s="6" t="str">
        <f t="array" ref="L22">IF(ISERROR(INDEX(数据图!$6:$6,SMALL(IF((数据图!#REF!&lt;=数据图!$AI$11),COLUMN(数据图!$B:$AO),256),COLUMN(数据图!K24)))&amp;""),"",INDEX(数据图!$6:$6,SMALL(IF((数据图!#REF!&lt;=数据图!$AI$11),COLUMN(数据图!$B:$AO),256),COLUMN(数据图!K24)))&amp;"")</f>
        <v/>
      </c>
      <c r="M22" s="6" t="str">
        <f t="array" ref="M22">IF(ISERROR(INDEX(数据图!$6:$6,SMALL(IF((数据图!#REF!&lt;=数据图!$AI$11),COLUMN(数据图!$B:$AO),256),COLUMN(数据图!L24)))&amp;""),"",INDEX(数据图!$6:$6,SMALL(IF((数据图!#REF!&lt;=数据图!$AI$11),COLUMN(数据图!$B:$AO),256),COLUMN(数据图!L24)))&amp;"")</f>
        <v/>
      </c>
      <c r="N22" s="6" t="str">
        <f t="array" ref="N22">IF(ISERROR(INDEX(数据图!$6:$6,SMALL(IF((数据图!#REF!&lt;=数据图!$AI$11),COLUMN(数据图!$B:$AO),256),COLUMN(数据图!M24)))&amp;""),"",INDEX(数据图!$6:$6,SMALL(IF((数据图!#REF!&lt;=数据图!$AI$11),COLUMN(数据图!$B:$AO),256),COLUMN(数据图!M24)))&amp;"")</f>
        <v/>
      </c>
      <c r="O22" s="6" t="str">
        <f t="array" ref="O22">IF(ISERROR(INDEX(数据图!$6:$6,SMALL(IF((数据图!#REF!&lt;=数据图!$AI$11),COLUMN(数据图!$B:$AO),256),COLUMN(数据图!N24)))&amp;""),"",INDEX(数据图!$6:$6,SMALL(IF((数据图!#REF!&lt;=数据图!$AI$11),COLUMN(数据图!$B:$AO),256),COLUMN(数据图!N24)))&amp;"")</f>
        <v/>
      </c>
      <c r="P22" s="6" t="str">
        <f t="array" ref="P22">IF(ISERROR(INDEX(数据图!$6:$6,SMALL(IF((数据图!#REF!&lt;=数据图!$AI$11),COLUMN(数据图!$B:$AO),256),COLUMN(数据图!O24)))&amp;""),"",INDEX(数据图!$6:$6,SMALL(IF((数据图!#REF!&lt;=数据图!$AI$11),COLUMN(数据图!$B:$AO),256),COLUMN(数据图!O24)))&amp;"")</f>
        <v/>
      </c>
      <c r="Q22" s="6" t="str">
        <f t="array" ref="Q22">IF(ISERROR(INDEX(数据图!$6:$6,SMALL(IF((数据图!#REF!&lt;=数据图!$AI$11),COLUMN(数据图!$B:$AO),256),COLUMN(数据图!P24)))&amp;""),"",INDEX(数据图!$6:$6,SMALL(IF((数据图!#REF!&lt;=数据图!$AI$11),COLUMN(数据图!$B:$AO),256),COLUMN(数据图!P24)))&amp;"")</f>
        <v/>
      </c>
      <c r="R22" s="6" t="str">
        <f t="array" ref="R22">IF(ISERROR(INDEX(数据图!$6:$6,SMALL(IF((数据图!#REF!&lt;=数据图!$AI$11),COLUMN(数据图!$B:$AO),256),COLUMN(数据图!#REF!)))&amp;""),"",INDEX(数据图!$6:$6,SMALL(IF((数据图!#REF!&lt;=数据图!$AI$11),COLUMN(数据图!$B:$AO),256),COLUMN(数据图!#REF!)))&amp;"")</f>
        <v/>
      </c>
      <c r="S22" s="6" t="str">
        <f t="array" ref="S22">IF(ISERROR(INDEX(数据图!$6:$6,SMALL(IF((数据图!#REF!&lt;=数据图!$AI$11),COLUMN(数据图!$B:$AO),256),COLUMN(数据图!#REF!)))&amp;""),"",INDEX(数据图!$6:$6,SMALL(IF((数据图!#REF!&lt;=数据图!$AI$11),COLUMN(数据图!$B:$AO),256),COLUMN(数据图!#REF!)))&amp;"")</f>
        <v/>
      </c>
      <c r="T22" s="6" t="str">
        <f t="array" ref="T22">IF(ISERROR(INDEX(数据图!$6:$6,SMALL(IF((数据图!#REF!&lt;=数据图!$AI$11),COLUMN(数据图!$B:$AO),256),COLUMN(数据图!#REF!)))&amp;""),"",INDEX(数据图!$6:$6,SMALL(IF((数据图!#REF!&lt;=数据图!$AI$11),COLUMN(数据图!$B:$AO),256),COLUMN(数据图!#REF!)))&amp;"")</f>
        <v/>
      </c>
      <c r="U22" s="6" t="str">
        <f t="array" ref="U22">IF(ISERROR(INDEX(数据图!$6:$6,SMALL(IF((数据图!#REF!&lt;=数据图!$AI$11),COLUMN(数据图!$B:$AO),256),COLUMN(数据图!#REF!)))&amp;""),"",INDEX(数据图!$6:$6,SMALL(IF((数据图!#REF!&lt;=数据图!$AI$11),COLUMN(数据图!$B:$AO),256),COLUMN(数据图!#REF!)))&amp;"")</f>
        <v/>
      </c>
      <c r="V22" s="16"/>
      <c r="W22" s="16"/>
      <c r="X22" s="16"/>
      <c r="Y22" s="16"/>
      <c r="Z22" s="16"/>
    </row>
    <row r="23" ht="43.5" customHeight="1" spans="1:26">
      <c r="A23" s="7" t="s">
        <v>29</v>
      </c>
      <c r="B23" s="8" t="str">
        <f>INDEX(数据图!$8:$8,MATCH(B22,数据图!$6:$6,0))</f>
        <v>销售货款回收及时率</v>
      </c>
      <c r="C23" s="8" t="e">
        <f>INDEX(数据图!$8:$8,MATCH(C22,数据图!$6:$6,0))</f>
        <v>#N/A</v>
      </c>
      <c r="D23" s="8" t="e">
        <f>INDEX(数据图!$8:$8,MATCH(D22,数据图!$6:$6,0))</f>
        <v>#N/A</v>
      </c>
      <c r="E23" s="8" t="e">
        <f>INDEX(数据图!$8:$8,MATCH(E22,数据图!$6:$6,0))</f>
        <v>#N/A</v>
      </c>
      <c r="F23" s="8" t="e">
        <f>INDEX(数据图!$8:$8,MATCH(F22,数据图!$6:$6,0))</f>
        <v>#N/A</v>
      </c>
      <c r="G23" s="8" t="e">
        <f>INDEX(数据图!$8:$8,MATCH(G22,数据图!$6:$6,0))</f>
        <v>#N/A</v>
      </c>
      <c r="H23" s="8" t="e">
        <f>INDEX(数据图!$8:$8,MATCH(H22,数据图!$6:$6,0))</f>
        <v>#N/A</v>
      </c>
      <c r="I23" s="8" t="e">
        <f>INDEX(数据图!$8:$8,MATCH(I22,数据图!$6:$6,0))</f>
        <v>#N/A</v>
      </c>
      <c r="J23" s="8" t="e">
        <f>INDEX(数据图!$8:$8,MATCH(J22,数据图!$6:$6,0))</f>
        <v>#N/A</v>
      </c>
      <c r="K23" s="8" t="e">
        <f>INDEX(数据图!$8:$8,MATCH(K22,数据图!$6:$6,0))</f>
        <v>#N/A</v>
      </c>
      <c r="L23" s="8" t="e">
        <f>INDEX(数据图!$8:$8,MATCH(L22,数据图!$6:$6,0))</f>
        <v>#N/A</v>
      </c>
      <c r="M23" s="8" t="e">
        <f>INDEX(数据图!$8:$8,MATCH(M22,数据图!$6:$6,0))</f>
        <v>#N/A</v>
      </c>
      <c r="N23" s="8" t="e">
        <f>INDEX(数据图!$8:$8,MATCH(N22,数据图!$6:$6,0))</f>
        <v>#N/A</v>
      </c>
      <c r="O23" s="8" t="e">
        <f>INDEX(数据图!$8:$8,MATCH(O22,数据图!$6:$6,0))</f>
        <v>#N/A</v>
      </c>
      <c r="P23" s="8" t="e">
        <f>INDEX(数据图!$8:$8,MATCH(P22,数据图!$6:$6,0))</f>
        <v>#N/A</v>
      </c>
      <c r="Q23" s="8" t="e">
        <f>INDEX(数据图!$8:$8,MATCH(Q22,数据图!$6:$6,0))</f>
        <v>#N/A</v>
      </c>
      <c r="R23" s="8" t="e">
        <f>INDEX(数据图!$8:$8,MATCH(R22,数据图!$6:$6,0))</f>
        <v>#N/A</v>
      </c>
      <c r="S23" s="8" t="e">
        <f>INDEX(数据图!$8:$8,MATCH(S22,数据图!$6:$6,0))</f>
        <v>#N/A</v>
      </c>
      <c r="T23" s="8" t="e">
        <f>INDEX(数据图!$8:$8,MATCH(T22,数据图!$6:$6,0))</f>
        <v>#N/A</v>
      </c>
      <c r="U23" s="8" t="e">
        <f>INDEX(数据图!$8:$8,MATCH(U22,数据图!$6:$6,0))</f>
        <v>#N/A</v>
      </c>
      <c r="V23" s="16"/>
      <c r="W23" s="16"/>
      <c r="X23" s="16"/>
      <c r="Y23" s="16"/>
      <c r="Z23" s="16"/>
    </row>
    <row r="24" ht="24" customHeight="1" spans="1:26">
      <c r="A24" s="7" t="s">
        <v>109</v>
      </c>
      <c r="B24" s="9">
        <f>INDEX(数据图!$22:$22,MATCH(B22,数据图!$6:$6,0))</f>
        <v>5.66666666666667</v>
      </c>
      <c r="C24" s="9" t="e">
        <f>INDEX(数据图!$22:$22,MATCH(C22,数据图!$6:$6,0))</f>
        <v>#N/A</v>
      </c>
      <c r="D24" s="9" t="e">
        <f>INDEX(数据图!$22:$22,MATCH(D22,数据图!$6:$6,0))</f>
        <v>#N/A</v>
      </c>
      <c r="E24" s="9" t="e">
        <f>INDEX(数据图!$22:$22,MATCH(E22,数据图!$6:$6,0))</f>
        <v>#N/A</v>
      </c>
      <c r="F24" s="9" t="e">
        <f>INDEX(数据图!$22:$22,MATCH(F22,数据图!$6:$6,0))</f>
        <v>#N/A</v>
      </c>
      <c r="G24" s="9" t="e">
        <f>INDEX(数据图!$22:$22,MATCH(G22,数据图!$6:$6,0))</f>
        <v>#N/A</v>
      </c>
      <c r="H24" s="9" t="e">
        <f>INDEX(数据图!$22:$22,MATCH(H22,数据图!$6:$6,0))</f>
        <v>#N/A</v>
      </c>
      <c r="I24" s="9" t="e">
        <f>INDEX(数据图!$22:$22,MATCH(I22,数据图!$6:$6,0))</f>
        <v>#N/A</v>
      </c>
      <c r="J24" s="9" t="e">
        <f>INDEX(数据图!$22:$22,MATCH(J22,数据图!$6:$6,0))</f>
        <v>#N/A</v>
      </c>
      <c r="K24" s="9" t="e">
        <f>INDEX(数据图!$22:$22,MATCH(K22,数据图!$6:$6,0))</f>
        <v>#N/A</v>
      </c>
      <c r="L24" s="9" t="e">
        <f>INDEX(数据图!$22:$22,MATCH(L22,数据图!$6:$6,0))</f>
        <v>#N/A</v>
      </c>
      <c r="M24" s="9" t="e">
        <f>INDEX(数据图!$22:$22,MATCH(M22,数据图!$6:$6,0))</f>
        <v>#N/A</v>
      </c>
      <c r="N24" s="9" t="e">
        <f>INDEX(数据图!$22:$22,MATCH(N22,数据图!$6:$6,0))</f>
        <v>#N/A</v>
      </c>
      <c r="O24" s="9" t="e">
        <f>INDEX(数据图!$22:$22,MATCH(O22,数据图!$6:$6,0))</f>
        <v>#N/A</v>
      </c>
      <c r="P24" s="9" t="e">
        <f>INDEX(数据图!$22:$22,MATCH(P22,数据图!$6:$6,0))</f>
        <v>#N/A</v>
      </c>
      <c r="Q24" s="9" t="e">
        <f>INDEX(数据图!$22:$22,MATCH(Q22,数据图!$6:$6,0))</f>
        <v>#N/A</v>
      </c>
      <c r="R24" s="9" t="e">
        <f>INDEX(数据图!$22:$22,MATCH(R22,数据图!$6:$6,0))</f>
        <v>#N/A</v>
      </c>
      <c r="S24" s="9" t="e">
        <f>INDEX(数据图!$22:$22,MATCH(S22,数据图!$6:$6,0))</f>
        <v>#N/A</v>
      </c>
      <c r="T24" s="9" t="e">
        <f>INDEX(数据图!$22:$22,MATCH(T22,数据图!$6:$6,0))</f>
        <v>#N/A</v>
      </c>
      <c r="U24" s="9" t="e">
        <f>INDEX(数据图!$22:$22,MATCH(U22,数据图!$6:$6,0))</f>
        <v>#N/A</v>
      </c>
      <c r="V24" s="16"/>
      <c r="W24" s="16"/>
      <c r="X24" s="16"/>
      <c r="Y24" s="16"/>
      <c r="Z24" s="16"/>
    </row>
    <row r="25" ht="24" customHeight="1" spans="1:26">
      <c r="A25" s="7" t="s">
        <v>48</v>
      </c>
      <c r="B25" s="10">
        <f>INDEX(数据图!$24:$24,MATCH(B22,数据图!$6:$6,0))</f>
        <v>0.566666666666667</v>
      </c>
      <c r="C25" s="10" t="e">
        <f>INDEX(数据图!$24:$24,MATCH(C22,数据图!$6:$6,0))</f>
        <v>#N/A</v>
      </c>
      <c r="D25" s="10" t="e">
        <f>INDEX(数据图!$24:$24,MATCH(D22,数据图!$6:$6,0))</f>
        <v>#N/A</v>
      </c>
      <c r="E25" s="10" t="e">
        <f>INDEX(数据图!$24:$24,MATCH(E22,数据图!$6:$6,0))</f>
        <v>#N/A</v>
      </c>
      <c r="F25" s="10" t="e">
        <f>INDEX(数据图!$24:$24,MATCH(F22,数据图!$6:$6,0))</f>
        <v>#N/A</v>
      </c>
      <c r="G25" s="10" t="e">
        <f>INDEX(数据图!$24:$24,MATCH(G22,数据图!$6:$6,0))</f>
        <v>#N/A</v>
      </c>
      <c r="H25" s="10" t="e">
        <f>INDEX(数据图!$24:$24,MATCH(H22,数据图!$6:$6,0))</f>
        <v>#N/A</v>
      </c>
      <c r="I25" s="10" t="e">
        <f>INDEX(数据图!$24:$24,MATCH(I22,数据图!$6:$6,0))</f>
        <v>#N/A</v>
      </c>
      <c r="J25" s="10" t="e">
        <f>INDEX(数据图!$24:$24,MATCH(J22,数据图!$6:$6,0))</f>
        <v>#N/A</v>
      </c>
      <c r="K25" s="10" t="e">
        <f>INDEX(数据图!$24:$24,MATCH(K22,数据图!$6:$6,0))</f>
        <v>#N/A</v>
      </c>
      <c r="L25" s="10" t="e">
        <f>INDEX(数据图!$24:$24,MATCH(L22,数据图!$6:$6,0))</f>
        <v>#N/A</v>
      </c>
      <c r="M25" s="10" t="e">
        <f>INDEX(数据图!$24:$24,MATCH(M22,数据图!$6:$6,0))</f>
        <v>#N/A</v>
      </c>
      <c r="N25" s="10" t="e">
        <f>INDEX(数据图!$24:$24,MATCH(N22,数据图!$6:$6,0))</f>
        <v>#N/A</v>
      </c>
      <c r="O25" s="10" t="e">
        <f>INDEX(数据图!$24:$24,MATCH(O22,数据图!$6:$6,0))</f>
        <v>#N/A</v>
      </c>
      <c r="P25" s="10" t="e">
        <f>INDEX(数据图!$24:$24,MATCH(P22,数据图!$6:$6,0))</f>
        <v>#N/A</v>
      </c>
      <c r="Q25" s="10" t="e">
        <f>INDEX(数据图!$24:$24,MATCH(Q22,数据图!$6:$6,0))</f>
        <v>#N/A</v>
      </c>
      <c r="R25" s="10" t="e">
        <f>INDEX(数据图!$24:$24,MATCH(R22,数据图!$6:$6,0))</f>
        <v>#N/A</v>
      </c>
      <c r="S25" s="10" t="e">
        <f>INDEX(数据图!$24:$24,MATCH(S22,数据图!$6:$6,0))</f>
        <v>#N/A</v>
      </c>
      <c r="T25" s="10" t="e">
        <f>INDEX(数据图!$24:$24,MATCH(T22,数据图!$6:$6,0))</f>
        <v>#N/A</v>
      </c>
      <c r="U25" s="10" t="e">
        <f>INDEX(数据图!$24:$24,MATCH(U22,数据图!$6:$6,0))</f>
        <v>#N/A</v>
      </c>
      <c r="V25" s="16"/>
      <c r="W25" s="16"/>
      <c r="X25" s="16"/>
      <c r="Y25" s="16"/>
      <c r="Z25" s="16"/>
    </row>
    <row r="26" spans="1: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/>
      <c r="O26" s="12"/>
      <c r="P26" s="12"/>
      <c r="Q26" s="12"/>
      <c r="R26" s="12"/>
      <c r="S26" s="12"/>
      <c r="T26" s="12"/>
      <c r="U26" s="12"/>
      <c r="V26" s="16"/>
      <c r="W26" s="16"/>
      <c r="X26" s="16"/>
      <c r="Y26" s="16"/>
      <c r="Z26" s="16"/>
    </row>
    <row r="27" spans="1:26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4"/>
      <c r="U27" s="12"/>
      <c r="V27" s="16"/>
      <c r="W27" s="16"/>
      <c r="X27" s="16"/>
      <c r="Y27" s="16"/>
      <c r="Z27" s="16"/>
    </row>
    <row r="28" spans="1:26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  <c r="O28" s="15"/>
      <c r="P28" s="15"/>
      <c r="Q28" s="15"/>
      <c r="R28" s="14"/>
      <c r="S28" s="14"/>
      <c r="T28" s="14"/>
      <c r="U28" s="12"/>
      <c r="V28" s="16"/>
      <c r="W28" s="16"/>
      <c r="X28" s="16"/>
      <c r="Y28" s="16"/>
      <c r="Z28" s="16"/>
    </row>
    <row r="29" spans="1:2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"/>
      <c r="O29" s="15"/>
      <c r="P29" s="15"/>
      <c r="Q29" s="15"/>
      <c r="R29" s="20"/>
      <c r="S29" s="20"/>
      <c r="T29" s="20"/>
      <c r="U29" s="12"/>
      <c r="V29" s="16"/>
      <c r="W29" s="16"/>
      <c r="X29" s="16"/>
      <c r="Y29" s="16"/>
      <c r="Z29" s="16"/>
    </row>
    <row r="30" spans="1:2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  <c r="R30" s="20"/>
      <c r="S30" s="20"/>
      <c r="T30" s="20"/>
      <c r="U30" s="12"/>
      <c r="V30" s="16"/>
      <c r="W30" s="16"/>
      <c r="X30" s="16"/>
      <c r="Y30" s="16"/>
      <c r="Z30" s="16"/>
    </row>
    <row r="31" spans="1:26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  <c r="R31" s="12"/>
      <c r="S31" s="12"/>
      <c r="T31" s="12"/>
      <c r="U31" s="12"/>
      <c r="V31" s="16"/>
      <c r="W31" s="16"/>
      <c r="X31" s="16"/>
      <c r="Y31" s="16"/>
      <c r="Z31" s="16"/>
    </row>
  </sheetData>
  <mergeCells count="5">
    <mergeCell ref="A1:P1"/>
    <mergeCell ref="A2:P2"/>
    <mergeCell ref="A3:P3"/>
    <mergeCell ref="N28:Q29"/>
    <mergeCell ref="R2:U3"/>
  </mergeCells>
  <pageMargins left="0.699305555555556" right="0.699305555555556" top="0.75" bottom="0.75" header="0.3" footer="0.3"/>
  <pageSetup paperSize="9" orientation="landscape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数据图</vt:lpstr>
      <vt:lpstr>员工分析</vt:lpstr>
      <vt:lpstr>岗位整体分析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2017-06-22T09:23:14Z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